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_Отдел ФиМ\_ФО_Цой ЕП\___сайт обновление\перечень документов на заявку\"/>
    </mc:Choice>
  </mc:AlternateContent>
  <xr:revisionPtr revIDLastSave="0" documentId="8_{C5D691DB-0D77-419B-AC3E-DDABC53FC223}" xr6:coauthVersionLast="47" xr6:coauthVersionMax="47" xr10:uidLastSave="{00000000-0000-0000-0000-000000000000}"/>
  <bookViews>
    <workbookView xWindow="-120" yWindow="-120" windowWidth="29040" windowHeight="15840" xr2:uid="{82218457-48E2-40AF-8FEA-29FD41125DE7}"/>
  </bookViews>
  <sheets>
    <sheet name="Бизнес-План" sheetId="1" r:id="rId1"/>
  </sheets>
  <externalReferences>
    <externalReference r:id="rId2"/>
  </externalReferences>
  <definedNames>
    <definedName name="_xlnm.Print_Area" localSheetId="0">'Бизнес-План'!$A$1:$O$57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0" i="1"/>
  <c r="F10" i="1"/>
  <c r="E11" i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F11" i="1"/>
  <c r="D12" i="1"/>
  <c r="E12" i="1"/>
  <c r="F12" i="1"/>
  <c r="D15" i="1"/>
  <c r="D21" i="1" s="1"/>
  <c r="E21" i="1" s="1"/>
  <c r="E15" i="1"/>
  <c r="F15" i="1"/>
  <c r="D27" i="1"/>
  <c r="D35" i="1" s="1"/>
  <c r="E37" i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D38" i="1"/>
  <c r="E38" i="1"/>
  <c r="D40" i="1"/>
  <c r="E40" i="1"/>
  <c r="D41" i="1"/>
  <c r="E41" i="1"/>
  <c r="F41" i="1" s="1"/>
  <c r="G41" i="1" s="1"/>
  <c r="H41" i="1" s="1"/>
  <c r="I41" i="1"/>
  <c r="J41" i="1" s="1"/>
  <c r="K41" i="1" s="1"/>
  <c r="L41" i="1" s="1"/>
  <c r="M41" i="1" s="1"/>
  <c r="N41" i="1" s="1"/>
  <c r="O41" i="1" s="1"/>
  <c r="P41" i="1" s="1"/>
  <c r="Q41" i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D42" i="1"/>
  <c r="E42" i="1"/>
  <c r="F42" i="1" s="1"/>
  <c r="G42" i="1" s="1"/>
  <c r="H42" i="1" s="1"/>
  <c r="I42" i="1"/>
  <c r="J42" i="1" s="1"/>
  <c r="K42" i="1" s="1"/>
  <c r="L42" i="1" s="1"/>
  <c r="M42" i="1" s="1"/>
  <c r="N42" i="1" s="1"/>
  <c r="O42" i="1" s="1"/>
  <c r="P42" i="1" s="1"/>
  <c r="Q42" i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D43" i="1"/>
  <c r="E43" i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D44" i="1"/>
  <c r="E44" i="1"/>
  <c r="F44" i="1" s="1"/>
  <c r="G44" i="1"/>
  <c r="H44" i="1" s="1"/>
  <c r="I44" i="1" s="1"/>
  <c r="J44" i="1" s="1"/>
  <c r="K44" i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B45" i="1"/>
  <c r="D45" i="1"/>
  <c r="E45" i="1"/>
  <c r="F45" i="1"/>
  <c r="G45" i="1" s="1"/>
  <c r="H45" i="1" s="1"/>
  <c r="I45" i="1" s="1"/>
  <c r="J45" i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D46" i="1"/>
  <c r="E46" i="1"/>
  <c r="F46" i="1"/>
  <c r="G46" i="1"/>
  <c r="H46" i="1"/>
  <c r="I46" i="1"/>
  <c r="D47" i="1"/>
  <c r="E47" i="1"/>
  <c r="F47" i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J52" i="1"/>
  <c r="D62" i="1"/>
  <c r="E62" i="1"/>
  <c r="F62" i="1"/>
  <c r="G62" i="1"/>
  <c r="H62" i="1" s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D71" i="1"/>
  <c r="D68" i="1" s="1"/>
  <c r="D74" i="1" s="1"/>
  <c r="E74" i="1" s="1"/>
  <c r="E71" i="1"/>
  <c r="E68" i="1" s="1"/>
  <c r="F71" i="1"/>
  <c r="F68" i="1" s="1"/>
  <c r="G71" i="1"/>
  <c r="G68" i="1" s="1"/>
  <c r="H71" i="1"/>
  <c r="H68" i="1" s="1"/>
  <c r="I71" i="1"/>
  <c r="I68" i="1" s="1"/>
  <c r="J71" i="1"/>
  <c r="J68" i="1" s="1"/>
  <c r="K71" i="1"/>
  <c r="K68" i="1" s="1"/>
  <c r="L71" i="1"/>
  <c r="L68" i="1" s="1"/>
  <c r="M71" i="1"/>
  <c r="M68" i="1" s="1"/>
  <c r="N71" i="1"/>
  <c r="N68" i="1" s="1"/>
  <c r="O71" i="1"/>
  <c r="O68" i="1" s="1"/>
  <c r="P71" i="1"/>
  <c r="P68" i="1" s="1"/>
  <c r="Q71" i="1"/>
  <c r="Q68" i="1" s="1"/>
  <c r="R71" i="1"/>
  <c r="R68" i="1" s="1"/>
  <c r="S71" i="1"/>
  <c r="S68" i="1" s="1"/>
  <c r="T71" i="1"/>
  <c r="T68" i="1" s="1"/>
  <c r="U71" i="1"/>
  <c r="U68" i="1" s="1"/>
  <c r="V71" i="1"/>
  <c r="V68" i="1" s="1"/>
  <c r="W71" i="1"/>
  <c r="W68" i="1" s="1"/>
  <c r="X71" i="1"/>
  <c r="X68" i="1" s="1"/>
  <c r="Y71" i="1"/>
  <c r="Y68" i="1" s="1"/>
  <c r="Z71" i="1"/>
  <c r="Z68" i="1" s="1"/>
  <c r="AA71" i="1"/>
  <c r="AA68" i="1" s="1"/>
  <c r="AB71" i="1"/>
  <c r="AB68" i="1" s="1"/>
  <c r="AC71" i="1"/>
  <c r="AC68" i="1" s="1"/>
  <c r="AD71" i="1"/>
  <c r="AD68" i="1" s="1"/>
  <c r="AE71" i="1"/>
  <c r="AE68" i="1" s="1"/>
  <c r="AF71" i="1"/>
  <c r="AF68" i="1" s="1"/>
  <c r="AG71" i="1"/>
  <c r="AG68" i="1" s="1"/>
  <c r="AH71" i="1"/>
  <c r="AH68" i="1" s="1"/>
  <c r="AI71" i="1"/>
  <c r="AI68" i="1" s="1"/>
  <c r="AJ71" i="1"/>
  <c r="AJ68" i="1" s="1"/>
  <c r="AK71" i="1"/>
  <c r="AK68" i="1" s="1"/>
  <c r="AL71" i="1"/>
  <c r="AL68" i="1" s="1"/>
  <c r="AM71" i="1"/>
  <c r="AM68" i="1" s="1"/>
  <c r="D77" i="1"/>
  <c r="E77" i="1"/>
  <c r="F77" i="1"/>
  <c r="G77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F74" i="1" l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H77" i="1"/>
  <c r="I62" i="1"/>
  <c r="J46" i="1"/>
  <c r="K52" i="1"/>
  <c r="D39" i="1"/>
  <c r="F21" i="1"/>
  <c r="E39" i="1"/>
  <c r="E48" i="1" s="1"/>
  <c r="F40" i="1"/>
  <c r="E81" i="1" l="1"/>
  <c r="D48" i="1"/>
  <c r="D81" i="1"/>
  <c r="L52" i="1"/>
  <c r="K46" i="1"/>
  <c r="F39" i="1"/>
  <c r="F48" i="1" s="1"/>
  <c r="G40" i="1"/>
  <c r="I77" i="1"/>
  <c r="J62" i="1"/>
  <c r="J77" i="1" l="1"/>
  <c r="K62" i="1"/>
  <c r="F81" i="1"/>
  <c r="M52" i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M46" i="1"/>
  <c r="N46" i="1"/>
  <c r="AL46" i="1"/>
  <c r="O46" i="1"/>
  <c r="AB46" i="1"/>
  <c r="G39" i="1"/>
  <c r="H40" i="1"/>
  <c r="D49" i="1"/>
  <c r="D53" i="1"/>
  <c r="L46" i="1"/>
  <c r="G81" i="1"/>
  <c r="AE46" i="1" l="1"/>
  <c r="AA46" i="1"/>
  <c r="AI46" i="1"/>
  <c r="P46" i="1"/>
  <c r="AK46" i="1"/>
  <c r="Y46" i="1"/>
  <c r="U46" i="1"/>
  <c r="H81" i="1"/>
  <c r="M46" i="1"/>
  <c r="H39" i="1"/>
  <c r="I40" i="1"/>
  <c r="K77" i="1"/>
  <c r="L62" i="1"/>
  <c r="E53" i="1"/>
  <c r="F53" i="1" s="1"/>
  <c r="AF46" i="1"/>
  <c r="G48" i="1"/>
  <c r="AG46" i="1"/>
  <c r="Q46" i="1"/>
  <c r="AH46" i="1"/>
  <c r="Z46" i="1"/>
  <c r="R46" i="1"/>
  <c r="E49" i="1"/>
  <c r="D50" i="1"/>
  <c r="T46" i="1"/>
  <c r="AC46" i="1"/>
  <c r="X46" i="1"/>
  <c r="AD46" i="1"/>
  <c r="W46" i="1"/>
  <c r="S46" i="1"/>
  <c r="V46" i="1"/>
  <c r="AJ46" i="1"/>
  <c r="L77" i="1" l="1"/>
  <c r="M62" i="1"/>
  <c r="H48" i="1"/>
  <c r="I81" i="1"/>
  <c r="D51" i="1"/>
  <c r="F49" i="1"/>
  <c r="E50" i="1"/>
  <c r="E51" i="1" s="1"/>
  <c r="G53" i="1"/>
  <c r="I39" i="1"/>
  <c r="J40" i="1"/>
  <c r="I48" i="1" l="1"/>
  <c r="H53" i="1"/>
  <c r="I53" i="1" s="1"/>
  <c r="G49" i="1"/>
  <c r="F50" i="1"/>
  <c r="F51" i="1" s="1"/>
  <c r="M77" i="1"/>
  <c r="N62" i="1"/>
  <c r="J39" i="1"/>
  <c r="K40" i="1"/>
  <c r="J48" i="1" l="1"/>
  <c r="H49" i="1"/>
  <c r="G50" i="1"/>
  <c r="N77" i="1"/>
  <c r="O62" i="1"/>
  <c r="K39" i="1"/>
  <c r="L40" i="1"/>
  <c r="G51" i="1"/>
  <c r="J53" i="1"/>
  <c r="J81" i="1"/>
  <c r="K48" i="1" l="1"/>
  <c r="K53" i="1" s="1"/>
  <c r="I49" i="1"/>
  <c r="H50" i="1"/>
  <c r="H51" i="1" s="1"/>
  <c r="K81" i="1"/>
  <c r="O77" i="1"/>
  <c r="P62" i="1"/>
  <c r="L39" i="1"/>
  <c r="L48" i="1" s="1"/>
  <c r="M40" i="1"/>
  <c r="L81" i="1"/>
  <c r="L53" i="1" l="1"/>
  <c r="M39" i="1"/>
  <c r="N40" i="1"/>
  <c r="Q62" i="1"/>
  <c r="P77" i="1"/>
  <c r="J49" i="1"/>
  <c r="I50" i="1"/>
  <c r="I51" i="1"/>
  <c r="N39" i="1" l="1"/>
  <c r="O40" i="1"/>
  <c r="K49" i="1"/>
  <c r="J50" i="1"/>
  <c r="M48" i="1"/>
  <c r="M81" i="1"/>
  <c r="R62" i="1"/>
  <c r="Q77" i="1"/>
  <c r="M53" i="1"/>
  <c r="L49" i="1" l="1"/>
  <c r="K50" i="1"/>
  <c r="K51" i="1" s="1"/>
  <c r="O39" i="1"/>
  <c r="P40" i="1"/>
  <c r="R77" i="1"/>
  <c r="S62" i="1"/>
  <c r="N48" i="1"/>
  <c r="N53" i="1" s="1"/>
  <c r="N81" i="1"/>
  <c r="J51" i="1"/>
  <c r="P39" i="1" l="1"/>
  <c r="Q40" i="1"/>
  <c r="O48" i="1"/>
  <c r="O53" i="1" s="1"/>
  <c r="O81" i="1"/>
  <c r="S77" i="1"/>
  <c r="T62" i="1"/>
  <c r="M49" i="1"/>
  <c r="L50" i="1"/>
  <c r="T77" i="1" l="1"/>
  <c r="U62" i="1"/>
  <c r="Q39" i="1"/>
  <c r="R40" i="1"/>
  <c r="P48" i="1"/>
  <c r="P53" i="1" s="1"/>
  <c r="P81" i="1"/>
  <c r="L51" i="1"/>
  <c r="N49" i="1"/>
  <c r="M50" i="1"/>
  <c r="M51" i="1" s="1"/>
  <c r="Q48" i="1" l="1"/>
  <c r="Q53" i="1" s="1"/>
  <c r="Q81" i="1"/>
  <c r="U77" i="1"/>
  <c r="V62" i="1"/>
  <c r="O49" i="1"/>
  <c r="N50" i="1"/>
  <c r="R39" i="1"/>
  <c r="S40" i="1"/>
  <c r="P49" i="1" l="1"/>
  <c r="O50" i="1"/>
  <c r="O51" i="1" s="1"/>
  <c r="R48" i="1"/>
  <c r="R53" i="1" s="1"/>
  <c r="R81" i="1"/>
  <c r="S39" i="1"/>
  <c r="T40" i="1"/>
  <c r="N51" i="1"/>
  <c r="V77" i="1"/>
  <c r="W62" i="1"/>
  <c r="W77" i="1" l="1"/>
  <c r="X62" i="1"/>
  <c r="S48" i="1"/>
  <c r="S53" i="1" s="1"/>
  <c r="S81" i="1"/>
  <c r="Q49" i="1"/>
  <c r="P50" i="1"/>
  <c r="P51" i="1" s="1"/>
  <c r="T39" i="1"/>
  <c r="U40" i="1"/>
  <c r="Y62" i="1" l="1"/>
  <c r="X77" i="1"/>
  <c r="T48" i="1"/>
  <c r="T53" i="1" s="1"/>
  <c r="T81" i="1"/>
  <c r="Q51" i="1"/>
  <c r="R49" i="1"/>
  <c r="Q50" i="1"/>
  <c r="U39" i="1"/>
  <c r="V40" i="1"/>
  <c r="V39" i="1" l="1"/>
  <c r="W40" i="1"/>
  <c r="R51" i="1"/>
  <c r="S49" i="1"/>
  <c r="R50" i="1"/>
  <c r="Z62" i="1"/>
  <c r="Y77" i="1"/>
  <c r="U48" i="1"/>
  <c r="U53" i="1" s="1"/>
  <c r="U81" i="1"/>
  <c r="Z77" i="1" l="1"/>
  <c r="AA62" i="1"/>
  <c r="W39" i="1"/>
  <c r="X40" i="1"/>
  <c r="V48" i="1"/>
  <c r="V53" i="1" s="1"/>
  <c r="V81" i="1"/>
  <c r="S51" i="1"/>
  <c r="T49" i="1"/>
  <c r="S50" i="1"/>
  <c r="AA77" i="1" l="1"/>
  <c r="AB62" i="1"/>
  <c r="W48" i="1"/>
  <c r="W53" i="1" s="1"/>
  <c r="W81" i="1"/>
  <c r="U49" i="1"/>
  <c r="T50" i="1"/>
  <c r="X39" i="1"/>
  <c r="Y40" i="1"/>
  <c r="AB77" i="1" l="1"/>
  <c r="AC62" i="1"/>
  <c r="Y39" i="1"/>
  <c r="Z40" i="1"/>
  <c r="V49" i="1"/>
  <c r="U50" i="1"/>
  <c r="T51" i="1"/>
  <c r="X48" i="1"/>
  <c r="X53" i="1" s="1"/>
  <c r="X81" i="1"/>
  <c r="AC77" i="1" l="1"/>
  <c r="AD62" i="1"/>
  <c r="W49" i="1"/>
  <c r="V50" i="1"/>
  <c r="V51" i="1"/>
  <c r="Z39" i="1"/>
  <c r="AA40" i="1"/>
  <c r="U51" i="1"/>
  <c r="Y48" i="1"/>
  <c r="Y53" i="1" s="1"/>
  <c r="Y81" i="1"/>
  <c r="Z48" i="1" l="1"/>
  <c r="Z53" i="1" s="1"/>
  <c r="Z81" i="1"/>
  <c r="AD77" i="1"/>
  <c r="AE62" i="1"/>
  <c r="X49" i="1"/>
  <c r="W50" i="1"/>
  <c r="AA39" i="1"/>
  <c r="AB40" i="1"/>
  <c r="W51" i="1"/>
  <c r="AE77" i="1" l="1"/>
  <c r="AF62" i="1"/>
  <c r="AA48" i="1"/>
  <c r="AA53" i="1" s="1"/>
  <c r="AA81" i="1"/>
  <c r="Y49" i="1"/>
  <c r="X50" i="1"/>
  <c r="AB39" i="1"/>
  <c r="AC40" i="1"/>
  <c r="AG62" i="1" l="1"/>
  <c r="AF77" i="1"/>
  <c r="AC39" i="1"/>
  <c r="AD40" i="1"/>
  <c r="Z49" i="1"/>
  <c r="Y50" i="1"/>
  <c r="X51" i="1"/>
  <c r="AB48" i="1"/>
  <c r="AB53" i="1" s="1"/>
  <c r="AB81" i="1"/>
  <c r="AD39" i="1" l="1"/>
  <c r="AE40" i="1"/>
  <c r="AC48" i="1"/>
  <c r="AC53" i="1" s="1"/>
  <c r="AC81" i="1"/>
  <c r="Z51" i="1"/>
  <c r="Y51" i="1"/>
  <c r="AA49" i="1"/>
  <c r="Z50" i="1"/>
  <c r="AH62" i="1"/>
  <c r="AG77" i="1"/>
  <c r="AB49" i="1" l="1"/>
  <c r="AA50" i="1"/>
  <c r="AE39" i="1"/>
  <c r="AF40" i="1"/>
  <c r="AD48" i="1"/>
  <c r="AD53" i="1" s="1"/>
  <c r="AD81" i="1"/>
  <c r="AH77" i="1"/>
  <c r="AI62" i="1"/>
  <c r="AA51" i="1"/>
  <c r="AE48" i="1" l="1"/>
  <c r="AE53" i="1" s="1"/>
  <c r="AE81" i="1"/>
  <c r="AC49" i="1"/>
  <c r="AB50" i="1"/>
  <c r="AB51" i="1" s="1"/>
  <c r="AI77" i="1"/>
  <c r="AJ62" i="1"/>
  <c r="AF39" i="1"/>
  <c r="AG40" i="1"/>
  <c r="AJ77" i="1" l="1"/>
  <c r="AK62" i="1"/>
  <c r="AG39" i="1"/>
  <c r="AH40" i="1"/>
  <c r="AF48" i="1"/>
  <c r="AF53" i="1" s="1"/>
  <c r="AF81" i="1"/>
  <c r="AD49" i="1"/>
  <c r="AC50" i="1"/>
  <c r="AK77" i="1" l="1"/>
  <c r="AL62" i="1"/>
  <c r="AD51" i="1"/>
  <c r="AH39" i="1"/>
  <c r="AI40" i="1"/>
  <c r="AC51" i="1"/>
  <c r="AE49" i="1"/>
  <c r="AD50" i="1"/>
  <c r="AG48" i="1"/>
  <c r="AG53" i="1" s="1"/>
  <c r="AG81" i="1"/>
  <c r="AL77" i="1" l="1"/>
  <c r="AM62" i="1"/>
  <c r="AM77" i="1" s="1"/>
  <c r="AI39" i="1"/>
  <c r="AJ40" i="1"/>
  <c r="AF49" i="1"/>
  <c r="AE50" i="1"/>
  <c r="AE51" i="1"/>
  <c r="AH48" i="1"/>
  <c r="AH53" i="1" s="1"/>
  <c r="AH81" i="1"/>
  <c r="AI48" i="1" l="1"/>
  <c r="AI53" i="1" s="1"/>
  <c r="AI81" i="1"/>
  <c r="AG49" i="1"/>
  <c r="AF50" i="1"/>
  <c r="AF51" i="1"/>
  <c r="AJ39" i="1"/>
  <c r="AK40" i="1"/>
  <c r="AL40" i="1" l="1"/>
  <c r="AK39" i="1"/>
  <c r="AJ48" i="1"/>
  <c r="AJ53" i="1" s="1"/>
  <c r="AJ81" i="1"/>
  <c r="AH49" i="1"/>
  <c r="AG50" i="1"/>
  <c r="AG51" i="1"/>
  <c r="AK48" i="1" l="1"/>
  <c r="AK53" i="1" s="1"/>
  <c r="AK81" i="1"/>
  <c r="AL39" i="1"/>
  <c r="AM40" i="1"/>
  <c r="AM39" i="1" s="1"/>
  <c r="AI49" i="1"/>
  <c r="AH50" i="1"/>
  <c r="AJ49" i="1" l="1"/>
  <c r="AI50" i="1"/>
  <c r="AM48" i="1"/>
  <c r="AM81" i="1"/>
  <c r="AH51" i="1"/>
  <c r="AL48" i="1"/>
  <c r="AL53" i="1" s="1"/>
  <c r="AM53" i="1" s="1"/>
  <c r="C56" i="1" s="1"/>
  <c r="AL81" i="1"/>
  <c r="AK49" i="1" l="1"/>
  <c r="AJ50" i="1"/>
  <c r="AI51" i="1"/>
  <c r="AL49" i="1" l="1"/>
  <c r="AK50" i="1"/>
  <c r="AJ51" i="1"/>
  <c r="AL51" i="1" l="1"/>
  <c r="AM49" i="1"/>
  <c r="AM50" i="1" s="1"/>
  <c r="AL50" i="1"/>
  <c r="AK51" i="1"/>
  <c r="AM51" i="1" l="1"/>
  <c r="C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Касаткина Валентина Сергеевна</author>
  </authors>
  <commentList>
    <comment ref="D11" authorId="0" shapeId="0" xr:uid="{F90AE458-210F-4471-AA6C-6488CED95E20}">
      <text>
        <r>
          <rPr>
            <b/>
            <sz val="8"/>
            <color indexed="81"/>
            <rFont val="Tahoma"/>
            <family val="2"/>
            <charset val="204"/>
          </rPr>
          <t>Укажитте месяц подачи заявки на кредит</t>
        </r>
      </text>
    </comment>
    <comment ref="C46" authorId="1" shapeId="0" xr:uid="{213277D7-32BA-4587-853A-3D6B51189297}">
      <text>
        <r>
          <rPr>
            <b/>
            <sz val="8"/>
            <color indexed="81"/>
            <rFont val="Tahoma"/>
            <family val="2"/>
            <charset val="204"/>
          </rPr>
          <t>Укажите процентную ставку по  кредиту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<sst xmlns="http://schemas.openxmlformats.org/spreadsheetml/2006/main" count="91" uniqueCount="80">
  <si>
    <t xml:space="preserve">Отклонение_Расходы по операционной деятельности </t>
  </si>
  <si>
    <t>Отклонение_Выручка</t>
  </si>
  <si>
    <t xml:space="preserve">Отклонение_Расходы на инвестиции в проект </t>
  </si>
  <si>
    <t>Месяц реализации</t>
  </si>
  <si>
    <t>Отклонение фактический значений показателей,  рассчитанных нарастающим итогом, от значений, предусмотренных финансовой моделью</t>
  </si>
  <si>
    <t>Денежные средства нарастающим итогом 
(на конец каждого месяца)</t>
  </si>
  <si>
    <t xml:space="preserve">Налоги </t>
  </si>
  <si>
    <t>Уплата основного долга по кредиту</t>
  </si>
  <si>
    <t>Уплата % по кредиту  с процентной ставкой</t>
  </si>
  <si>
    <t>Выдача кредита АО МСП Банк</t>
  </si>
  <si>
    <t>Вложение собственных средств</t>
  </si>
  <si>
    <t>Финансирование проекта</t>
  </si>
  <si>
    <t>ИТОГО за месяц</t>
  </si>
  <si>
    <t>Фактические Расходы по операционной деятельности</t>
  </si>
  <si>
    <t>Фактическая Выручка</t>
  </si>
  <si>
    <t xml:space="preserve">Фактические Расходы на инвестиции в проект </t>
  </si>
  <si>
    <t>Статья</t>
  </si>
  <si>
    <t>Факт движения денежных средств по проекту (тыс.руб.)</t>
  </si>
  <si>
    <t>Данный раздел заполняется по запросу АО МСП Банк после заключения кредитного договора</t>
  </si>
  <si>
    <t>ОТЧЕТ О ФАКТИЧЕСКОЙ РЕАЛИЗАЦИИ проекта</t>
  </si>
  <si>
    <t>Наличие кассовых разрывов</t>
  </si>
  <si>
    <t>Окупаемость проекта, мес.</t>
  </si>
  <si>
    <t xml:space="preserve">Основной долг по займу МКК Фонд РП РС(Я) </t>
  </si>
  <si>
    <t>Разница между осуществленным вложениями в проект  и полученными доходами</t>
  </si>
  <si>
    <t>Суммарный денежный поток от операционной деятельности (CFO) за период +%+налоги</t>
  </si>
  <si>
    <t>Итого, денежный поток от операционной деятельности (CFO)</t>
  </si>
  <si>
    <t>Налоги</t>
  </si>
  <si>
    <t>Уплата процентов по займу в МКК Фонд РП РС(Я) по процентной ставке</t>
  </si>
  <si>
    <t>Услуги РКО</t>
  </si>
  <si>
    <t xml:space="preserve">Транспортные расходы </t>
  </si>
  <si>
    <t xml:space="preserve">Аренда и коммунальные услуги </t>
  </si>
  <si>
    <t>Заработная плата</t>
  </si>
  <si>
    <t>Закуп Сырья и материалов</t>
  </si>
  <si>
    <t>Расходы по операционной деятельности</t>
  </si>
  <si>
    <t>Выручка от реализации/работ/услуг</t>
  </si>
  <si>
    <t>Прогноз движения денежных средств по проекту (тыс.руб.)</t>
  </si>
  <si>
    <t>Данный раздел не требует заполнения. Данные рассчитываются автоматически</t>
  </si>
  <si>
    <t>ИТОГО Прибыль</t>
  </si>
  <si>
    <t>Укажите среднемесячный размер налогов к уплате в зависимости от применяемой системы налогообложения (ЕНВД, УСН и пр)</t>
  </si>
  <si>
    <t>Прочие расходы (указать)</t>
  </si>
  <si>
    <t>Закуп сырья и материалов</t>
  </si>
  <si>
    <t xml:space="preserve">Среднемесячные расходы по деятельности  </t>
  </si>
  <si>
    <t xml:space="preserve">Среднемесячная выручка </t>
  </si>
  <si>
    <t>В данном разделе указываются планируемые среднемесячные доходы(выручка)  и накладные расходы по деятельности</t>
  </si>
  <si>
    <t>Прогноз доходов и расходов по бизнесу (в тыс. руб.)</t>
  </si>
  <si>
    <t>Если бизнес уже функционирует, то в данном поле указывается месяц обращения за займом. Если бизнес еще не запущен, то указывается первый месяц, в котором планируется начать осуществлять деятельность</t>
  </si>
  <si>
    <t>Укажите месяц, в котором начнете осуществлять деятельность</t>
  </si>
  <si>
    <t>ИТОГО оплачено затрат</t>
  </si>
  <si>
    <t>укажите наименование затрат</t>
  </si>
  <si>
    <t>Укажите наименование затрат, которые будут профинансированы за счет собственных и заемных средств, а также размер оплаты данных затрат в каждом месяце в соответствии с информацией, указанной в п.7. "Перечень затрат по бизнесу" раздела "Описание деятельности"</t>
  </si>
  <si>
    <t xml:space="preserve">Перечень затрат по бизнесу  </t>
  </si>
  <si>
    <t>Займ от Фонда</t>
  </si>
  <si>
    <t>Укажите объем вложений собственных и кредитных средств в бизнес в каждом месяце в соответствии с информацией, указанной в п.7. "Перечень затрат по бизнесу" раздела "Описание деятельности"</t>
  </si>
  <si>
    <t>Собственные средства Клиента</t>
  </si>
  <si>
    <t xml:space="preserve">Источники финансирование затрат  </t>
  </si>
  <si>
    <t xml:space="preserve">Укажите в качестве первого месяца финансирования месяц подачи заявки </t>
  </si>
  <si>
    <t>График финансирования затрат по бизнесу (в тыс. руб.)</t>
  </si>
  <si>
    <t>ФИНАНСОВАЯ МОДЕЛЬ ДЕЯТЕЛЬНОСТИ</t>
  </si>
  <si>
    <t>Кратко опишите какие требуется осуществить затраты по данному бизнесу для его запуска/расширения, какова их стоимость, за счет каких источников планируется осуществить финансирование.
Пример:.                                                                                                                                                                        Бизнес уже действует оплатить аренду за 3 мес (60т.р.). за услугу жкх. газоснабжение 5000т.р. электроэнергия - 3000т.р.
. Для расширения ассортимента услуг необходимо купить морозильные Лари 2 шт - 60000 т.р прилавочные полки 5 шт - 45000, электронные весы - 1шт - 25000. за перевозку товара - 200000</t>
  </si>
  <si>
    <t>Перечень затрат по бизнесу</t>
  </si>
  <si>
    <t>7.</t>
  </si>
  <si>
    <t>Стадия развития бизнеса</t>
  </si>
  <si>
    <t>6.</t>
  </si>
  <si>
    <t>Укажите площадь обслуживания клиентов (в м2). 
Для вида деятельности, доход которого зависит от количества мест/постов обслуживания (гостиница, ресторан, парикмахерская и пр.), дополнительно необходимо указать количество мест/постов.
Пример: 
1) 59,3 м²
Укажите режим работы для покупателей с указанием времени открытия и закрытия точки, рабочих дней недели. 
Пример:  
 с 10-00 до 13-00, с 13-00 до 15-00.  с 15-00 до 18-00, выходной воскресение</t>
  </si>
  <si>
    <t>Условия ведения деятельности</t>
  </si>
  <si>
    <t>5.</t>
  </si>
  <si>
    <t>Аренда</t>
  </si>
  <si>
    <t xml:space="preserve">Республика Саха Якутия Верхневилюйскй район с. Тамалакааан ул. Красный молот д.41 </t>
  </si>
  <si>
    <t>Адрес месторасположения бизнеса</t>
  </si>
  <si>
    <t>4.</t>
  </si>
  <si>
    <t xml:space="preserve">Укажите кто является потенциальным покупателем продукции/услуг.
Пример:
1. Жители близлежащих домов
2. бюджетные работники (школа, детский сад)
</t>
  </si>
  <si>
    <t>Целевой сегмент покупателей</t>
  </si>
  <si>
    <t>3.</t>
  </si>
  <si>
    <t>Укажите ассортимент планируемой к реализации (уже реализуемой) продукции/перечень оказываемых услуг
Пример:
1. Хлебобулочные изделия (хлеб, булочки, круассаны), кофе (весь ассортимент), чай, холодные напитки</t>
  </si>
  <si>
    <t>Перечень оказываемых услуг / продукции</t>
  </si>
  <si>
    <t>2.</t>
  </si>
  <si>
    <t>магазин</t>
  </si>
  <si>
    <t>Вид деятельности</t>
  </si>
  <si>
    <t>1.</t>
  </si>
  <si>
    <t>ОПИСАНИЕ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</si>
</sst>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b/>
      <sz val="8"/>
      <color indexed="3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FAF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theme="1"/>
      </bottom>
      <diagonal/>
    </border>
    <border>
      <left style="dotted">
        <color theme="1"/>
      </left>
      <right/>
      <top style="dotted">
        <color auto="1"/>
      </top>
      <bottom style="dotted">
        <color theme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 style="dotted">
        <color theme="1"/>
      </right>
      <top style="dotted">
        <color auto="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/>
      <diagonal/>
    </border>
    <border>
      <left/>
      <right style="medium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6" tint="-0.499984740745262"/>
      </left>
      <right/>
      <top style="dotted">
        <color auto="1"/>
      </top>
      <bottom style="dotted">
        <color auto="1"/>
      </bottom>
      <diagonal/>
    </border>
    <border>
      <left/>
      <right style="thin">
        <color theme="6" tint="-0.499984740745262"/>
      </right>
      <top style="dotted">
        <color auto="1"/>
      </top>
      <bottom style="dotted">
        <color auto="1"/>
      </bottom>
      <diagonal/>
    </border>
    <border>
      <left/>
      <right/>
      <top style="medium">
        <color theme="6" tint="-0.24994659260841701"/>
      </top>
      <bottom style="dotted">
        <color auto="1"/>
      </bottom>
      <diagonal/>
    </border>
    <border>
      <left style="thin">
        <color theme="6" tint="-0.499984740745262"/>
      </left>
      <right/>
      <top style="medium">
        <color theme="6" tint="-0.24994659260841701"/>
      </top>
      <bottom style="dotted">
        <color auto="1"/>
      </bottom>
      <diagonal/>
    </border>
    <border>
      <left/>
      <right style="thin">
        <color theme="6" tint="-0.499984740745262"/>
      </right>
      <top style="medium">
        <color theme="6" tint="-0.24994659260841701"/>
      </top>
      <bottom style="dotted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20" fillId="0" borderId="61" applyNumberFormat="0">
      <alignment horizontal="right"/>
    </xf>
    <xf numFmtId="0" fontId="1" fillId="0" borderId="0"/>
  </cellStyleXfs>
  <cellXfs count="194">
    <xf numFmtId="0" fontId="0" fillId="0" borderId="0" xfId="0"/>
    <xf numFmtId="0" fontId="1" fillId="0" borderId="0" xfId="1"/>
    <xf numFmtId="0" fontId="3" fillId="0" borderId="0" xfId="2"/>
    <xf numFmtId="9" fontId="0" fillId="0" borderId="1" xfId="3" applyFont="1" applyBorder="1" applyProtection="1">
      <protection hidden="1"/>
    </xf>
    <xf numFmtId="0" fontId="3" fillId="0" borderId="1" xfId="2" applyBorder="1" applyProtection="1">
      <protection hidden="1"/>
    </xf>
    <xf numFmtId="0" fontId="3" fillId="0" borderId="0" xfId="2" applyProtection="1">
      <protection hidden="1"/>
    </xf>
    <xf numFmtId="0" fontId="4" fillId="2" borderId="1" xfId="2" applyFont="1" applyFill="1" applyBorder="1" applyAlignment="1" applyProtection="1">
      <alignment horizontal="center"/>
      <protection hidden="1"/>
    </xf>
    <xf numFmtId="0" fontId="5" fillId="2" borderId="1" xfId="2" applyFont="1" applyFill="1" applyBorder="1" applyAlignment="1" applyProtection="1">
      <alignment horizontal="left" vertical="center" wrapText="1"/>
      <protection hidden="1"/>
    </xf>
    <xf numFmtId="17" fontId="3" fillId="2" borderId="2" xfId="2" applyNumberFormat="1" applyFill="1" applyBorder="1" applyProtection="1">
      <protection hidden="1"/>
    </xf>
    <xf numFmtId="0" fontId="3" fillId="2" borderId="3" xfId="2" applyFill="1" applyBorder="1" applyProtection="1">
      <protection hidden="1"/>
    </xf>
    <xf numFmtId="0" fontId="2" fillId="2" borderId="2" xfId="2" applyFont="1" applyFill="1" applyBorder="1" applyProtection="1">
      <protection hidden="1"/>
    </xf>
    <xf numFmtId="3" fontId="5" fillId="0" borderId="1" xfId="2" applyNumberFormat="1" applyFont="1" applyBorder="1" applyAlignment="1" applyProtection="1">
      <alignment horizontal="right"/>
      <protection hidden="1"/>
    </xf>
    <xf numFmtId="0" fontId="5" fillId="3" borderId="4" xfId="2" applyFont="1" applyFill="1" applyBorder="1" applyAlignment="1" applyProtection="1">
      <alignment horizontal="left" wrapText="1"/>
      <protection hidden="1"/>
    </xf>
    <xf numFmtId="0" fontId="5" fillId="3" borderId="5" xfId="2" applyFont="1" applyFill="1" applyBorder="1" applyAlignment="1" applyProtection="1">
      <alignment horizontal="left" wrapText="1"/>
      <protection hidden="1"/>
    </xf>
    <xf numFmtId="0" fontId="4" fillId="3" borderId="0" xfId="2" applyFont="1" applyFill="1" applyProtection="1">
      <protection hidden="1"/>
    </xf>
    <xf numFmtId="3" fontId="4" fillId="4" borderId="1" xfId="2" applyNumberFormat="1" applyFont="1" applyFill="1" applyBorder="1" applyAlignment="1" applyProtection="1">
      <alignment horizontal="right"/>
      <protection locked="0" hidden="1"/>
    </xf>
    <xf numFmtId="0" fontId="4" fillId="3" borderId="6" xfId="2" applyFont="1" applyFill="1" applyBorder="1" applyAlignment="1" applyProtection="1">
      <alignment horizontal="left" indent="1"/>
      <protection hidden="1"/>
    </xf>
    <xf numFmtId="0" fontId="4" fillId="3" borderId="2" xfId="2" applyFont="1" applyFill="1" applyBorder="1" applyAlignment="1" applyProtection="1">
      <alignment horizontal="left" indent="1"/>
      <protection hidden="1"/>
    </xf>
    <xf numFmtId="0" fontId="4" fillId="3" borderId="6" xfId="2" applyFont="1" applyFill="1" applyBorder="1" applyAlignment="1" applyProtection="1">
      <alignment horizontal="left" indent="4"/>
      <protection hidden="1"/>
    </xf>
    <xf numFmtId="0" fontId="4" fillId="3" borderId="2" xfId="2" applyFont="1" applyFill="1" applyBorder="1" applyAlignment="1" applyProtection="1">
      <alignment horizontal="left" indent="4"/>
      <protection hidden="1"/>
    </xf>
    <xf numFmtId="164" fontId="4" fillId="3" borderId="6" xfId="2" applyNumberFormat="1" applyFont="1" applyFill="1" applyBorder="1" applyAlignment="1" applyProtection="1">
      <alignment horizontal="right"/>
      <protection hidden="1"/>
    </xf>
    <xf numFmtId="165" fontId="4" fillId="4" borderId="7" xfId="2" applyNumberFormat="1" applyFont="1" applyFill="1" applyBorder="1" applyProtection="1">
      <protection locked="0" hidden="1"/>
    </xf>
    <xf numFmtId="0" fontId="4" fillId="3" borderId="2" xfId="2" applyFont="1" applyFill="1" applyBorder="1" applyAlignment="1" applyProtection="1">
      <alignment horizontal="left" indent="4"/>
      <protection hidden="1"/>
    </xf>
    <xf numFmtId="3" fontId="4" fillId="3" borderId="1" xfId="2" applyNumberFormat="1" applyFont="1" applyFill="1" applyBorder="1" applyAlignment="1" applyProtection="1">
      <alignment horizontal="right"/>
      <protection hidden="1"/>
    </xf>
    <xf numFmtId="3" fontId="5" fillId="0" borderId="8" xfId="2" applyNumberFormat="1" applyFont="1" applyBorder="1" applyProtection="1">
      <protection hidden="1"/>
    </xf>
    <xf numFmtId="0" fontId="5" fillId="3" borderId="9" xfId="2" applyFont="1" applyFill="1" applyBorder="1" applyAlignment="1" applyProtection="1">
      <alignment horizontal="left"/>
      <protection hidden="1"/>
    </xf>
    <xf numFmtId="0" fontId="5" fillId="3" borderId="5" xfId="2" applyFont="1" applyFill="1" applyBorder="1" applyAlignment="1" applyProtection="1">
      <alignment horizontal="left"/>
      <protection hidden="1"/>
    </xf>
    <xf numFmtId="3" fontId="4" fillId="4" borderId="8" xfId="2" applyNumberFormat="1" applyFont="1" applyFill="1" applyBorder="1" applyProtection="1">
      <protection locked="0" hidden="1"/>
    </xf>
    <xf numFmtId="3" fontId="6" fillId="4" borderId="10" xfId="2" applyNumberFormat="1" applyFont="1" applyFill="1" applyBorder="1" applyProtection="1">
      <protection locked="0" hidden="1"/>
    </xf>
    <xf numFmtId="0" fontId="4" fillId="3" borderId="6" xfId="2" applyFont="1" applyFill="1" applyBorder="1" applyAlignment="1" applyProtection="1">
      <alignment horizontal="left"/>
      <protection hidden="1"/>
    </xf>
    <xf numFmtId="0" fontId="4" fillId="3" borderId="2" xfId="2" applyFont="1" applyFill="1" applyBorder="1" applyAlignment="1" applyProtection="1">
      <alignment horizontal="left"/>
      <protection hidden="1"/>
    </xf>
    <xf numFmtId="0" fontId="4" fillId="2" borderId="6" xfId="2" applyFont="1" applyFill="1" applyBorder="1" applyAlignment="1" applyProtection="1">
      <alignment horizontal="center"/>
      <protection hidden="1"/>
    </xf>
    <xf numFmtId="0" fontId="5" fillId="2" borderId="11" xfId="2" applyFont="1" applyFill="1" applyBorder="1" applyAlignment="1" applyProtection="1">
      <alignment horizontal="center" vertical="center"/>
      <protection hidden="1"/>
    </xf>
    <xf numFmtId="0" fontId="5" fillId="2" borderId="12" xfId="2" applyFont="1" applyFill="1" applyBorder="1" applyAlignment="1" applyProtection="1">
      <alignment horizontal="center" vertical="center"/>
      <protection hidden="1"/>
    </xf>
    <xf numFmtId="17" fontId="4" fillId="2" borderId="3" xfId="2" applyNumberFormat="1" applyFont="1" applyFill="1" applyBorder="1" applyProtection="1">
      <protection hidden="1"/>
    </xf>
    <xf numFmtId="0" fontId="5" fillId="2" borderId="13" xfId="2" applyFont="1" applyFill="1" applyBorder="1" applyAlignment="1" applyProtection="1">
      <alignment horizontal="center" vertical="center"/>
      <protection hidden="1"/>
    </xf>
    <xf numFmtId="0" fontId="5" fillId="2" borderId="14" xfId="2" applyFont="1" applyFill="1" applyBorder="1" applyAlignment="1" applyProtection="1">
      <alignment horizontal="center" vertical="center"/>
      <protection hidden="1"/>
    </xf>
    <xf numFmtId="0" fontId="4" fillId="2" borderId="3" xfId="2" applyFont="1" applyFill="1" applyBorder="1" applyProtection="1">
      <protection hidden="1"/>
    </xf>
    <xf numFmtId="0" fontId="5" fillId="2" borderId="3" xfId="2" applyFont="1" applyFill="1" applyBorder="1" applyProtection="1">
      <protection hidden="1"/>
    </xf>
    <xf numFmtId="0" fontId="5" fillId="2" borderId="15" xfId="2" applyFont="1" applyFill="1" applyBorder="1" applyAlignment="1" applyProtection="1">
      <alignment horizontal="center" vertical="center"/>
      <protection hidden="1"/>
    </xf>
    <xf numFmtId="0" fontId="5" fillId="2" borderId="16" xfId="2" applyFont="1" applyFill="1" applyBorder="1" applyAlignment="1" applyProtection="1">
      <alignment horizontal="center" vertical="center"/>
      <protection hidden="1"/>
    </xf>
    <xf numFmtId="0" fontId="4" fillId="5" borderId="0" xfId="2" applyFont="1" applyFill="1" applyProtection="1">
      <protection hidden="1"/>
    </xf>
    <xf numFmtId="0" fontId="5" fillId="5" borderId="0" xfId="2" applyFont="1" applyFill="1" applyAlignment="1" applyProtection="1">
      <alignment vertical="center"/>
      <protection hidden="1"/>
    </xf>
    <xf numFmtId="0" fontId="5" fillId="3" borderId="0" xfId="2" applyFont="1" applyFill="1" applyAlignment="1" applyProtection="1">
      <alignment vertical="center"/>
      <protection hidden="1"/>
    </xf>
    <xf numFmtId="0" fontId="3" fillId="3" borderId="0" xfId="2" applyFill="1" applyProtection="1">
      <protection hidden="1"/>
    </xf>
    <xf numFmtId="0" fontId="7" fillId="3" borderId="0" xfId="2" applyFont="1" applyFill="1" applyProtection="1">
      <protection hidden="1"/>
    </xf>
    <xf numFmtId="0" fontId="8" fillId="3" borderId="0" xfId="2" applyFont="1" applyFill="1" applyProtection="1">
      <protection hidden="1"/>
    </xf>
    <xf numFmtId="0" fontId="1" fillId="3" borderId="0" xfId="1" applyFill="1" applyProtection="1">
      <protection hidden="1"/>
    </xf>
    <xf numFmtId="0" fontId="1" fillId="0" borderId="0" xfId="1" applyProtection="1">
      <protection hidden="1"/>
    </xf>
    <xf numFmtId="0" fontId="1" fillId="0" borderId="0" xfId="4" applyProtection="1">
      <protection hidden="1"/>
    </xf>
    <xf numFmtId="3" fontId="9" fillId="3" borderId="0" xfId="1" applyNumberFormat="1" applyFont="1" applyFill="1" applyProtection="1">
      <protection hidden="1"/>
    </xf>
    <xf numFmtId="3" fontId="9" fillId="3" borderId="17" xfId="1" applyNumberFormat="1" applyFont="1" applyFill="1" applyBorder="1" applyProtection="1">
      <protection hidden="1"/>
    </xf>
    <xf numFmtId="0" fontId="10" fillId="0" borderId="18" xfId="1" applyFont="1" applyBorder="1" applyAlignment="1" applyProtection="1">
      <alignment horizontal="center" vertical="center" wrapText="1"/>
      <protection hidden="1"/>
    </xf>
    <xf numFmtId="0" fontId="8" fillId="2" borderId="19" xfId="1" applyFont="1" applyFill="1" applyBorder="1" applyAlignment="1" applyProtection="1">
      <alignment vertical="center"/>
      <protection hidden="1"/>
    </xf>
    <xf numFmtId="0" fontId="9" fillId="3" borderId="20" xfId="1" applyFont="1" applyFill="1" applyBorder="1" applyProtection="1">
      <protection hidden="1"/>
    </xf>
    <xf numFmtId="0" fontId="10" fillId="0" borderId="21" xfId="1" applyFont="1" applyBorder="1" applyAlignment="1" applyProtection="1">
      <alignment horizontal="center" vertical="center" wrapText="1"/>
      <protection hidden="1"/>
    </xf>
    <xf numFmtId="0" fontId="8" fillId="2" borderId="22" xfId="1" applyFont="1" applyFill="1" applyBorder="1" applyAlignment="1" applyProtection="1">
      <alignment vertical="center"/>
      <protection hidden="1"/>
    </xf>
    <xf numFmtId="3" fontId="11" fillId="3" borderId="0" xfId="1" applyNumberFormat="1" applyFont="1" applyFill="1" applyProtection="1">
      <protection hidden="1"/>
    </xf>
    <xf numFmtId="0" fontId="11" fillId="3" borderId="0" xfId="1" applyFont="1" applyFill="1" applyAlignment="1" applyProtection="1">
      <alignment horizontal="left"/>
      <protection hidden="1"/>
    </xf>
    <xf numFmtId="0" fontId="9" fillId="3" borderId="0" xfId="1" applyFont="1" applyFill="1" applyProtection="1">
      <protection hidden="1"/>
    </xf>
    <xf numFmtId="3" fontId="12" fillId="0" borderId="18" xfId="1" applyNumberFormat="1" applyFont="1" applyBorder="1" applyProtection="1">
      <protection hidden="1"/>
    </xf>
    <xf numFmtId="3" fontId="12" fillId="0" borderId="23" xfId="1" applyNumberFormat="1" applyFont="1" applyBorder="1" applyProtection="1">
      <protection hidden="1"/>
    </xf>
    <xf numFmtId="3" fontId="12" fillId="0" borderId="24" xfId="1" applyNumberFormat="1" applyFont="1" applyBorder="1" applyProtection="1">
      <protection hidden="1"/>
    </xf>
    <xf numFmtId="0" fontId="12" fillId="2" borderId="25" xfId="1" applyFont="1" applyFill="1" applyBorder="1" applyAlignment="1" applyProtection="1">
      <alignment horizontal="left"/>
      <protection hidden="1"/>
    </xf>
    <xf numFmtId="0" fontId="12" fillId="2" borderId="26" xfId="1" applyFont="1" applyFill="1" applyBorder="1" applyAlignment="1" applyProtection="1">
      <alignment horizontal="left"/>
      <protection hidden="1"/>
    </xf>
    <xf numFmtId="3" fontId="4" fillId="3" borderId="27" xfId="1" applyNumberFormat="1" applyFont="1" applyFill="1" applyBorder="1" applyProtection="1">
      <protection hidden="1"/>
    </xf>
    <xf numFmtId="3" fontId="4" fillId="3" borderId="28" xfId="1" applyNumberFormat="1" applyFont="1" applyFill="1" applyBorder="1" applyProtection="1">
      <protection hidden="1"/>
    </xf>
    <xf numFmtId="3" fontId="4" fillId="3" borderId="29" xfId="1" applyNumberFormat="1" applyFont="1" applyFill="1" applyBorder="1" applyProtection="1">
      <protection hidden="1"/>
    </xf>
    <xf numFmtId="0" fontId="4" fillId="3" borderId="30" xfId="1" applyFont="1" applyFill="1" applyBorder="1" applyAlignment="1" applyProtection="1">
      <alignment horizontal="left"/>
      <protection hidden="1"/>
    </xf>
    <xf numFmtId="0" fontId="4" fillId="3" borderId="31" xfId="1" applyFont="1" applyFill="1" applyBorder="1" applyAlignment="1" applyProtection="1">
      <alignment horizontal="left"/>
      <protection hidden="1"/>
    </xf>
    <xf numFmtId="3" fontId="5" fillId="2" borderId="32" xfId="1" applyNumberFormat="1" applyFont="1" applyFill="1" applyBorder="1" applyProtection="1">
      <protection hidden="1"/>
    </xf>
    <xf numFmtId="3" fontId="5" fillId="2" borderId="33" xfId="1" applyNumberFormat="1" applyFont="1" applyFill="1" applyBorder="1" applyProtection="1">
      <protection hidden="1"/>
    </xf>
    <xf numFmtId="0" fontId="12" fillId="2" borderId="20" xfId="1" applyFont="1" applyFill="1" applyBorder="1" applyAlignment="1" applyProtection="1">
      <alignment horizontal="left"/>
      <protection hidden="1"/>
    </xf>
    <xf numFmtId="0" fontId="12" fillId="2" borderId="17" xfId="1" applyFont="1" applyFill="1" applyBorder="1" applyAlignment="1" applyProtection="1">
      <alignment horizontal="left"/>
      <protection hidden="1"/>
    </xf>
    <xf numFmtId="164" fontId="5" fillId="2" borderId="34" xfId="1" applyNumberFormat="1" applyFont="1" applyFill="1" applyBorder="1" applyProtection="1">
      <protection hidden="1"/>
    </xf>
    <xf numFmtId="164" fontId="5" fillId="2" borderId="35" xfId="1" applyNumberFormat="1" applyFont="1" applyFill="1" applyBorder="1" applyProtection="1">
      <protection hidden="1"/>
    </xf>
    <xf numFmtId="0" fontId="12" fillId="2" borderId="36" xfId="1" applyFont="1" applyFill="1" applyBorder="1" applyAlignment="1" applyProtection="1">
      <alignment horizontal="left"/>
      <protection hidden="1"/>
    </xf>
    <xf numFmtId="0" fontId="12" fillId="2" borderId="37" xfId="1" applyFont="1" applyFill="1" applyBorder="1" applyAlignment="1" applyProtection="1">
      <alignment horizontal="left"/>
      <protection hidden="1"/>
    </xf>
    <xf numFmtId="3" fontId="5" fillId="2" borderId="38" xfId="1" applyNumberFormat="1" applyFont="1" applyFill="1" applyBorder="1" applyProtection="1">
      <protection hidden="1"/>
    </xf>
    <xf numFmtId="3" fontId="5" fillId="2" borderId="39" xfId="1" applyNumberFormat="1" applyFont="1" applyFill="1" applyBorder="1" applyProtection="1">
      <protection hidden="1"/>
    </xf>
    <xf numFmtId="3" fontId="5" fillId="2" borderId="35" xfId="1" applyNumberFormat="1" applyFont="1" applyFill="1" applyBorder="1" applyProtection="1">
      <protection hidden="1"/>
    </xf>
    <xf numFmtId="0" fontId="12" fillId="2" borderId="34" xfId="1" applyFont="1" applyFill="1" applyBorder="1" applyAlignment="1" applyProtection="1">
      <alignment horizontal="left"/>
      <protection hidden="1"/>
    </xf>
    <xf numFmtId="0" fontId="12" fillId="2" borderId="40" xfId="1" applyFont="1" applyFill="1" applyBorder="1" applyAlignment="1" applyProtection="1">
      <alignment horizontal="left"/>
      <protection hidden="1"/>
    </xf>
    <xf numFmtId="0" fontId="13" fillId="0" borderId="0" xfId="1" applyFont="1"/>
    <xf numFmtId="3" fontId="5" fillId="2" borderId="34" xfId="1" applyNumberFormat="1" applyFont="1" applyFill="1" applyBorder="1" applyProtection="1">
      <protection hidden="1"/>
    </xf>
    <xf numFmtId="0" fontId="14" fillId="3" borderId="0" xfId="1" applyFont="1" applyFill="1" applyProtection="1">
      <protection hidden="1"/>
    </xf>
    <xf numFmtId="3" fontId="4" fillId="3" borderId="41" xfId="1" applyNumberFormat="1" applyFont="1" applyFill="1" applyBorder="1" applyProtection="1">
      <protection hidden="1"/>
    </xf>
    <xf numFmtId="3" fontId="4" fillId="3" borderId="42" xfId="1" applyNumberFormat="1" applyFont="1" applyFill="1" applyBorder="1" applyProtection="1">
      <protection hidden="1"/>
    </xf>
    <xf numFmtId="0" fontId="4" fillId="0" borderId="43" xfId="1" applyFont="1" applyBorder="1" applyAlignment="1" applyProtection="1">
      <alignment horizontal="left"/>
      <protection hidden="1"/>
    </xf>
    <xf numFmtId="0" fontId="4" fillId="0" borderId="44" xfId="1" applyFont="1" applyBorder="1" applyAlignment="1" applyProtection="1">
      <alignment horizontal="left"/>
      <protection hidden="1"/>
    </xf>
    <xf numFmtId="164" fontId="4" fillId="3" borderId="42" xfId="1" applyNumberFormat="1" applyFont="1" applyFill="1" applyBorder="1" applyProtection="1">
      <protection hidden="1"/>
    </xf>
    <xf numFmtId="165" fontId="4" fillId="3" borderId="38" xfId="3" applyNumberFormat="1" applyFont="1" applyFill="1" applyBorder="1" applyAlignment="1" applyProtection="1">
      <protection hidden="1"/>
    </xf>
    <xf numFmtId="0" fontId="4" fillId="0" borderId="45" xfId="1" applyFont="1" applyBorder="1" applyProtection="1">
      <protection hidden="1"/>
    </xf>
    <xf numFmtId="0" fontId="4" fillId="3" borderId="46" xfId="1" applyFont="1" applyFill="1" applyBorder="1" applyAlignment="1" applyProtection="1">
      <alignment horizontal="left"/>
      <protection hidden="1"/>
    </xf>
    <xf numFmtId="0" fontId="4" fillId="0" borderId="30" xfId="1" applyFont="1" applyBorder="1" applyAlignment="1" applyProtection="1">
      <alignment horizontal="left"/>
      <protection hidden="1"/>
    </xf>
    <xf numFmtId="0" fontId="4" fillId="0" borderId="31" xfId="1" applyFont="1" applyBorder="1" applyAlignment="1" applyProtection="1">
      <alignment horizontal="left"/>
      <protection hidden="1"/>
    </xf>
    <xf numFmtId="3" fontId="4" fillId="3" borderId="47" xfId="1" applyNumberFormat="1" applyFont="1" applyFill="1" applyBorder="1" applyProtection="1">
      <protection hidden="1"/>
    </xf>
    <xf numFmtId="3" fontId="4" fillId="3" borderId="48" xfId="1" applyNumberFormat="1" applyFont="1" applyFill="1" applyBorder="1" applyProtection="1">
      <protection hidden="1"/>
    </xf>
    <xf numFmtId="0" fontId="4" fillId="0" borderId="36" xfId="1" applyFont="1" applyBorder="1" applyAlignment="1" applyProtection="1">
      <alignment horizontal="left"/>
      <protection hidden="1"/>
    </xf>
    <xf numFmtId="0" fontId="4" fillId="0" borderId="37" xfId="1" applyFont="1" applyBorder="1" applyAlignment="1" applyProtection="1">
      <alignment horizontal="left"/>
      <protection hidden="1"/>
    </xf>
    <xf numFmtId="3" fontId="5" fillId="0" borderId="34" xfId="1" applyNumberFormat="1" applyFont="1" applyBorder="1" applyProtection="1">
      <protection hidden="1"/>
    </xf>
    <xf numFmtId="3" fontId="5" fillId="0" borderId="35" xfId="1" applyNumberFormat="1" applyFont="1" applyBorder="1" applyProtection="1">
      <protection hidden="1"/>
    </xf>
    <xf numFmtId="0" fontId="12" fillId="0" borderId="34" xfId="1" applyFont="1" applyBorder="1" applyAlignment="1" applyProtection="1">
      <alignment horizontal="left"/>
      <protection hidden="1"/>
    </xf>
    <xf numFmtId="0" fontId="12" fillId="0" borderId="40" xfId="1" applyFont="1" applyBorder="1" applyAlignment="1" applyProtection="1">
      <alignment horizontal="left"/>
      <protection hidden="1"/>
    </xf>
    <xf numFmtId="3" fontId="4" fillId="3" borderId="49" xfId="1" applyNumberFormat="1" applyFont="1" applyFill="1" applyBorder="1" applyProtection="1">
      <protection hidden="1"/>
    </xf>
    <xf numFmtId="0" fontId="5" fillId="0" borderId="50" xfId="1" applyFont="1" applyBorder="1" applyAlignment="1" applyProtection="1">
      <alignment horizontal="left"/>
      <protection hidden="1"/>
    </xf>
    <xf numFmtId="0" fontId="5" fillId="0" borderId="51" xfId="1" applyFont="1" applyBorder="1" applyAlignment="1" applyProtection="1">
      <alignment horizontal="left"/>
      <protection hidden="1"/>
    </xf>
    <xf numFmtId="0" fontId="15" fillId="0" borderId="0" xfId="1" applyFont="1"/>
    <xf numFmtId="3" fontId="16" fillId="0" borderId="21" xfId="1" applyNumberFormat="1" applyFont="1" applyBorder="1" applyAlignment="1" applyProtection="1">
      <alignment horizontal="center"/>
      <protection hidden="1"/>
    </xf>
    <xf numFmtId="3" fontId="16" fillId="0" borderId="52" xfId="1" applyNumberFormat="1" applyFont="1" applyBorder="1" applyAlignment="1" applyProtection="1">
      <alignment horizontal="center"/>
      <protection hidden="1"/>
    </xf>
    <xf numFmtId="3" fontId="16" fillId="0" borderId="22" xfId="1" applyNumberFormat="1" applyFont="1" applyBorder="1" applyAlignment="1" applyProtection="1">
      <alignment horizontal="center"/>
      <protection hidden="1"/>
    </xf>
    <xf numFmtId="0" fontId="17" fillId="2" borderId="53" xfId="1" applyFont="1" applyFill="1" applyBorder="1" applyAlignment="1" applyProtection="1">
      <alignment horizontal="left" vertical="center"/>
      <protection hidden="1"/>
    </xf>
    <xf numFmtId="0" fontId="17" fillId="2" borderId="54" xfId="1" applyFont="1" applyFill="1" applyBorder="1" applyAlignment="1" applyProtection="1">
      <alignment horizontal="left" vertical="center"/>
      <protection hidden="1"/>
    </xf>
    <xf numFmtId="0" fontId="17" fillId="3" borderId="0" xfId="1" applyFont="1" applyFill="1" applyProtection="1">
      <protection hidden="1"/>
    </xf>
    <xf numFmtId="0" fontId="13" fillId="3" borderId="0" xfId="4" applyFont="1" applyFill="1" applyProtection="1">
      <protection hidden="1"/>
    </xf>
    <xf numFmtId="0" fontId="7" fillId="0" borderId="0" xfId="2" applyFont="1" applyAlignment="1" applyProtection="1">
      <alignment vertical="center"/>
      <protection hidden="1"/>
    </xf>
    <xf numFmtId="3" fontId="4" fillId="3" borderId="55" xfId="1" applyNumberFormat="1" applyFont="1" applyFill="1" applyBorder="1" applyProtection="1">
      <protection hidden="1"/>
    </xf>
    <xf numFmtId="0" fontId="5" fillId="0" borderId="53" xfId="1" applyFont="1" applyBorder="1" applyAlignment="1" applyProtection="1">
      <alignment horizontal="left"/>
      <protection hidden="1"/>
    </xf>
    <xf numFmtId="0" fontId="5" fillId="0" borderId="54" xfId="1" applyFont="1" applyBorder="1" applyAlignment="1" applyProtection="1">
      <alignment horizontal="left"/>
      <protection hidden="1"/>
    </xf>
    <xf numFmtId="0" fontId="1" fillId="3" borderId="0" xfId="4" applyFill="1" applyProtection="1">
      <protection hidden="1"/>
    </xf>
    <xf numFmtId="3" fontId="18" fillId="3" borderId="0" xfId="1" applyNumberFormat="1" applyFont="1" applyFill="1" applyProtection="1">
      <protection hidden="1"/>
    </xf>
    <xf numFmtId="3" fontId="19" fillId="3" borderId="0" xfId="1" applyNumberFormat="1" applyFont="1" applyFill="1" applyProtection="1">
      <protection hidden="1"/>
    </xf>
    <xf numFmtId="3" fontId="4" fillId="6" borderId="56" xfId="1" applyNumberFormat="1" applyFont="1" applyFill="1" applyBorder="1" applyProtection="1">
      <protection locked="0" hidden="1"/>
    </xf>
    <xf numFmtId="0" fontId="4" fillId="0" borderId="56" xfId="1" applyFont="1" applyBorder="1" applyAlignment="1" applyProtection="1">
      <alignment horizontal="left"/>
      <protection hidden="1"/>
    </xf>
    <xf numFmtId="0" fontId="4" fillId="0" borderId="57" xfId="1" applyFont="1" applyBorder="1" applyAlignment="1" applyProtection="1">
      <alignment horizontal="left"/>
      <protection hidden="1"/>
    </xf>
    <xf numFmtId="3" fontId="4" fillId="6" borderId="58" xfId="1" applyNumberFormat="1" applyFont="1" applyFill="1" applyBorder="1" applyProtection="1">
      <protection locked="0" hidden="1"/>
    </xf>
    <xf numFmtId="0" fontId="4" fillId="6" borderId="46" xfId="1" applyFont="1" applyFill="1" applyBorder="1" applyAlignment="1" applyProtection="1">
      <alignment horizontal="left"/>
      <protection locked="0" hidden="1"/>
    </xf>
    <xf numFmtId="0" fontId="4" fillId="6" borderId="31" xfId="1" applyFont="1" applyFill="1" applyBorder="1" applyAlignment="1" applyProtection="1">
      <alignment horizontal="left"/>
      <protection locked="0" hidden="1"/>
    </xf>
    <xf numFmtId="3" fontId="4" fillId="6" borderId="30" xfId="1" applyNumberFormat="1" applyFont="1" applyFill="1" applyBorder="1" applyProtection="1">
      <protection locked="0" hidden="1"/>
    </xf>
    <xf numFmtId="3" fontId="4" fillId="6" borderId="46" xfId="1" applyNumberFormat="1" applyFont="1" applyFill="1" applyBorder="1" applyProtection="1">
      <protection locked="0" hidden="1"/>
    </xf>
    <xf numFmtId="3" fontId="19" fillId="3" borderId="0" xfId="1" applyNumberFormat="1" applyFont="1" applyFill="1" applyAlignment="1" applyProtection="1">
      <alignment horizontal="left" wrapText="1"/>
      <protection hidden="1"/>
    </xf>
    <xf numFmtId="3" fontId="19" fillId="3" borderId="59" xfId="1" applyNumberFormat="1" applyFont="1" applyFill="1" applyBorder="1" applyAlignment="1" applyProtection="1">
      <alignment horizontal="left" wrapText="1"/>
      <protection hidden="1"/>
    </xf>
    <xf numFmtId="0" fontId="17" fillId="2" borderId="60" xfId="1" applyFont="1" applyFill="1" applyBorder="1" applyAlignment="1" applyProtection="1">
      <alignment horizontal="left" vertical="center"/>
      <protection hidden="1"/>
    </xf>
    <xf numFmtId="0" fontId="15" fillId="3" borderId="0" xfId="4" applyFont="1" applyFill="1" applyProtection="1">
      <protection hidden="1"/>
    </xf>
    <xf numFmtId="3" fontId="9" fillId="0" borderId="0" xfId="1" applyNumberFormat="1" applyFont="1" applyProtection="1">
      <protection hidden="1"/>
    </xf>
    <xf numFmtId="0" fontId="14" fillId="0" borderId="0" xfId="1" applyFont="1" applyProtection="1">
      <protection hidden="1"/>
    </xf>
    <xf numFmtId="17" fontId="21" fillId="6" borderId="22" xfId="5" applyNumberFormat="1" applyFont="1" applyFill="1" applyBorder="1" applyAlignment="1" applyProtection="1">
      <alignment horizontal="center" vertical="center"/>
      <protection locked="0" hidden="1"/>
    </xf>
    <xf numFmtId="0" fontId="5" fillId="0" borderId="53" xfId="1" applyFont="1" applyBorder="1" applyAlignment="1" applyProtection="1">
      <alignment horizontal="left" vertical="center"/>
      <protection hidden="1"/>
    </xf>
    <xf numFmtId="0" fontId="5" fillId="0" borderId="54" xfId="1" applyFont="1" applyBorder="1" applyAlignment="1" applyProtection="1">
      <alignment horizontal="left" vertical="center"/>
      <protection hidden="1"/>
    </xf>
    <xf numFmtId="3" fontId="9" fillId="0" borderId="21" xfId="1" applyNumberFormat="1" applyFont="1" applyBorder="1" applyProtection="1">
      <protection hidden="1"/>
    </xf>
    <xf numFmtId="3" fontId="9" fillId="0" borderId="52" xfId="1" applyNumberFormat="1" applyFont="1" applyBorder="1" applyProtection="1">
      <protection hidden="1"/>
    </xf>
    <xf numFmtId="3" fontId="9" fillId="0" borderId="22" xfId="1" applyNumberFormat="1" applyFont="1" applyBorder="1" applyProtection="1">
      <protection hidden="1"/>
    </xf>
    <xf numFmtId="3" fontId="9" fillId="3" borderId="53" xfId="1" applyNumberFormat="1" applyFont="1" applyFill="1" applyBorder="1" applyProtection="1">
      <protection hidden="1"/>
    </xf>
    <xf numFmtId="0" fontId="14" fillId="0" borderId="54" xfId="1" applyFont="1" applyBorder="1" applyProtection="1">
      <protection hidden="1"/>
    </xf>
    <xf numFmtId="3" fontId="19" fillId="3" borderId="0" xfId="1" applyNumberFormat="1" applyFont="1" applyFill="1" applyAlignment="1" applyProtection="1">
      <alignment horizontal="left" vertical="top" wrapText="1"/>
      <protection hidden="1"/>
    </xf>
    <xf numFmtId="3" fontId="19" fillId="3" borderId="17" xfId="1" applyNumberFormat="1" applyFont="1" applyFill="1" applyBorder="1" applyAlignment="1" applyProtection="1">
      <alignment horizontal="left" vertical="top" wrapText="1"/>
      <protection hidden="1"/>
    </xf>
    <xf numFmtId="3" fontId="4" fillId="6" borderId="62" xfId="1" applyNumberFormat="1" applyFont="1" applyFill="1" applyBorder="1" applyProtection="1">
      <protection locked="0" hidden="1"/>
    </xf>
    <xf numFmtId="3" fontId="4" fillId="6" borderId="63" xfId="1" applyNumberFormat="1" applyFont="1" applyFill="1" applyBorder="1" applyProtection="1">
      <protection locked="0" hidden="1"/>
    </xf>
    <xf numFmtId="3" fontId="4" fillId="6" borderId="64" xfId="1" applyNumberFormat="1" applyFont="1" applyFill="1" applyBorder="1" applyProtection="1">
      <protection locked="0" hidden="1"/>
    </xf>
    <xf numFmtId="0" fontId="4" fillId="6" borderId="56" xfId="1" applyFont="1" applyFill="1" applyBorder="1" applyAlignment="1" applyProtection="1">
      <alignment horizontal="left" indent="1"/>
      <protection locked="0" hidden="1"/>
    </xf>
    <xf numFmtId="0" fontId="4" fillId="6" borderId="57" xfId="1" applyFont="1" applyFill="1" applyBorder="1" applyAlignment="1" applyProtection="1">
      <alignment horizontal="left" indent="1"/>
      <protection locked="0" hidden="1"/>
    </xf>
    <xf numFmtId="3" fontId="4" fillId="6" borderId="49" xfId="1" applyNumberFormat="1" applyFont="1" applyFill="1" applyBorder="1" applyProtection="1">
      <protection locked="0" hidden="1"/>
    </xf>
    <xf numFmtId="3" fontId="4" fillId="6" borderId="41" xfId="1" applyNumberFormat="1" applyFont="1" applyFill="1" applyBorder="1" applyProtection="1">
      <protection locked="0" hidden="1"/>
    </xf>
    <xf numFmtId="3" fontId="4" fillId="6" borderId="65" xfId="1" applyNumberFormat="1" applyFont="1" applyFill="1" applyBorder="1" applyProtection="1">
      <protection locked="0" hidden="1"/>
    </xf>
    <xf numFmtId="0" fontId="4" fillId="6" borderId="30" xfId="1" applyFont="1" applyFill="1" applyBorder="1" applyAlignment="1" applyProtection="1">
      <alignment horizontal="left" indent="1"/>
      <protection locked="0" hidden="1"/>
    </xf>
    <xf numFmtId="0" fontId="4" fillId="6" borderId="31" xfId="1" applyFont="1" applyFill="1" applyBorder="1" applyAlignment="1" applyProtection="1">
      <alignment horizontal="left" indent="1"/>
      <protection locked="0" hidden="1"/>
    </xf>
    <xf numFmtId="0" fontId="4" fillId="6" borderId="66" xfId="1" applyFont="1" applyFill="1" applyBorder="1" applyAlignment="1" applyProtection="1">
      <alignment horizontal="left" indent="1"/>
      <protection locked="0" hidden="1"/>
    </xf>
    <xf numFmtId="0" fontId="4" fillId="6" borderId="67" xfId="1" applyFont="1" applyFill="1" applyBorder="1" applyAlignment="1" applyProtection="1">
      <alignment horizontal="left" indent="1"/>
      <protection locked="0" hidden="1"/>
    </xf>
    <xf numFmtId="3" fontId="4" fillId="6" borderId="68" xfId="1" applyNumberFormat="1" applyFont="1" applyFill="1" applyBorder="1" applyProtection="1">
      <protection locked="0" hidden="1"/>
    </xf>
    <xf numFmtId="3" fontId="4" fillId="6" borderId="69" xfId="1" applyNumberFormat="1" applyFont="1" applyFill="1" applyBorder="1" applyProtection="1">
      <protection locked="0" hidden="1"/>
    </xf>
    <xf numFmtId="3" fontId="4" fillId="6" borderId="70" xfId="1" applyNumberFormat="1" applyFont="1" applyFill="1" applyBorder="1" applyProtection="1">
      <protection locked="0" hidden="1"/>
    </xf>
    <xf numFmtId="3" fontId="4" fillId="3" borderId="20" xfId="1" applyNumberFormat="1" applyFont="1" applyFill="1" applyBorder="1" applyProtection="1">
      <protection hidden="1"/>
    </xf>
    <xf numFmtId="0" fontId="4" fillId="3" borderId="45" xfId="1" applyFont="1" applyFill="1" applyBorder="1" applyAlignment="1" applyProtection="1">
      <alignment horizontal="left" indent="1"/>
      <protection hidden="1"/>
    </xf>
    <xf numFmtId="3" fontId="4" fillId="3" borderId="58" xfId="1" applyNumberFormat="1" applyFont="1" applyFill="1" applyBorder="1" applyProtection="1">
      <protection hidden="1"/>
    </xf>
    <xf numFmtId="0" fontId="4" fillId="3" borderId="31" xfId="1" applyFont="1" applyFill="1" applyBorder="1" applyAlignment="1" applyProtection="1">
      <alignment horizontal="left" indent="1"/>
      <protection hidden="1"/>
    </xf>
    <xf numFmtId="17" fontId="21" fillId="3" borderId="0" xfId="5" applyNumberFormat="1" applyFont="1" applyFill="1" applyBorder="1" applyAlignment="1" applyProtection="1">
      <alignment horizontal="center" vertical="center"/>
      <protection hidden="1"/>
    </xf>
    <xf numFmtId="17" fontId="21" fillId="3" borderId="21" xfId="5" applyNumberFormat="1" applyFont="1" applyFill="1" applyBorder="1" applyAlignment="1" applyProtection="1">
      <alignment horizontal="center" vertical="center"/>
      <protection hidden="1"/>
    </xf>
    <xf numFmtId="17" fontId="21" fillId="3" borderId="52" xfId="5" applyNumberFormat="1" applyFont="1" applyFill="1" applyBorder="1" applyAlignment="1" applyProtection="1">
      <alignment horizontal="center" vertical="center"/>
      <protection hidden="1"/>
    </xf>
    <xf numFmtId="0" fontId="17" fillId="2" borderId="71" xfId="1" applyFont="1" applyFill="1" applyBorder="1" applyAlignment="1" applyProtection="1">
      <alignment horizontal="left" vertical="center"/>
      <protection hidden="1"/>
    </xf>
    <xf numFmtId="0" fontId="17" fillId="2" borderId="72" xfId="1" applyFont="1" applyFill="1" applyBorder="1" applyAlignment="1" applyProtection="1">
      <alignment horizontal="left" vertical="center"/>
      <protection hidden="1"/>
    </xf>
    <xf numFmtId="0" fontId="17" fillId="3" borderId="20" xfId="1" applyFont="1" applyFill="1" applyBorder="1" applyAlignment="1" applyProtection="1">
      <alignment horizontal="center" vertical="center"/>
      <protection hidden="1"/>
    </xf>
    <xf numFmtId="3" fontId="16" fillId="3" borderId="0" xfId="1" applyNumberFormat="1" applyFont="1" applyFill="1" applyAlignment="1" applyProtection="1">
      <alignment horizontal="center"/>
      <protection hidden="1"/>
    </xf>
    <xf numFmtId="3" fontId="16" fillId="0" borderId="73" xfId="1" applyNumberFormat="1" applyFont="1" applyBorder="1" applyAlignment="1" applyProtection="1">
      <alignment horizontal="center"/>
      <protection hidden="1"/>
    </xf>
    <xf numFmtId="3" fontId="16" fillId="0" borderId="74" xfId="1" applyNumberFormat="1" applyFont="1" applyBorder="1" applyAlignment="1" applyProtection="1">
      <alignment horizontal="center"/>
      <protection hidden="1"/>
    </xf>
    <xf numFmtId="3" fontId="16" fillId="0" borderId="75" xfId="1" applyNumberFormat="1" applyFont="1" applyBorder="1" applyAlignment="1" applyProtection="1">
      <alignment horizontal="center"/>
      <protection hidden="1"/>
    </xf>
    <xf numFmtId="0" fontId="17" fillId="2" borderId="50" xfId="1" applyFont="1" applyFill="1" applyBorder="1" applyAlignment="1" applyProtection="1">
      <alignment horizontal="left" vertical="center"/>
      <protection hidden="1"/>
    </xf>
    <xf numFmtId="0" fontId="17" fillId="2" borderId="51" xfId="1" applyFont="1" applyFill="1" applyBorder="1" applyAlignment="1" applyProtection="1">
      <alignment horizontal="left" vertical="center"/>
      <protection hidden="1"/>
    </xf>
    <xf numFmtId="0" fontId="22" fillId="3" borderId="0" xfId="1" applyFont="1" applyFill="1" applyAlignment="1" applyProtection="1">
      <alignment horizontal="center" vertical="center" wrapText="1"/>
      <protection hidden="1"/>
    </xf>
    <xf numFmtId="0" fontId="6" fillId="6" borderId="3" xfId="6" applyFont="1" applyFill="1" applyBorder="1" applyAlignment="1" applyProtection="1">
      <alignment horizontal="left" vertical="top"/>
      <protection locked="0" hidden="1"/>
    </xf>
    <xf numFmtId="0" fontId="6" fillId="6" borderId="76" xfId="6" applyFont="1" applyFill="1" applyBorder="1" applyAlignment="1" applyProtection="1">
      <alignment horizontal="left" vertical="top" wrapText="1"/>
      <protection locked="0" hidden="1"/>
    </xf>
    <xf numFmtId="0" fontId="17" fillId="0" borderId="77" xfId="6" applyFont="1" applyBorder="1" applyAlignment="1" applyProtection="1">
      <alignment horizontal="left" vertical="top"/>
      <protection hidden="1"/>
    </xf>
    <xf numFmtId="0" fontId="17" fillId="0" borderId="3" xfId="6" applyFont="1" applyBorder="1" applyAlignment="1" applyProtection="1">
      <alignment horizontal="left" vertical="top"/>
      <protection hidden="1"/>
    </xf>
    <xf numFmtId="0" fontId="17" fillId="3" borderId="0" xfId="6" applyFont="1" applyFill="1" applyAlignment="1" applyProtection="1">
      <alignment horizontal="left" vertical="top"/>
      <protection hidden="1"/>
    </xf>
    <xf numFmtId="0" fontId="6" fillId="7" borderId="3" xfId="6" applyFont="1" applyFill="1" applyBorder="1" applyAlignment="1" applyProtection="1">
      <alignment horizontal="left" vertical="center"/>
      <protection locked="0" hidden="1"/>
    </xf>
    <xf numFmtId="0" fontId="6" fillId="7" borderId="76" xfId="6" applyFont="1" applyFill="1" applyBorder="1" applyAlignment="1" applyProtection="1">
      <alignment horizontal="left" vertical="center" wrapText="1"/>
      <protection locked="0" hidden="1"/>
    </xf>
    <xf numFmtId="0" fontId="17" fillId="3" borderId="77" xfId="6" applyFont="1" applyFill="1" applyBorder="1" applyAlignment="1" applyProtection="1">
      <alignment horizontal="left" vertical="top"/>
      <protection hidden="1"/>
    </xf>
    <xf numFmtId="0" fontId="17" fillId="3" borderId="3" xfId="6" applyFont="1" applyFill="1" applyBorder="1" applyAlignment="1" applyProtection="1">
      <alignment horizontal="left" vertical="top"/>
      <protection hidden="1"/>
    </xf>
    <xf numFmtId="0" fontId="17" fillId="7" borderId="3" xfId="6" applyFont="1" applyFill="1" applyBorder="1" applyAlignment="1" applyProtection="1">
      <alignment horizontal="center" vertical="center"/>
      <protection locked="0" hidden="1"/>
    </xf>
    <xf numFmtId="0" fontId="6" fillId="6" borderId="3" xfId="6" applyFont="1" applyFill="1" applyBorder="1" applyAlignment="1" applyProtection="1">
      <alignment horizontal="left" vertical="top" wrapText="1"/>
      <protection locked="0" hidden="1"/>
    </xf>
    <xf numFmtId="0" fontId="6" fillId="6" borderId="78" xfId="6" applyFont="1" applyFill="1" applyBorder="1" applyAlignment="1" applyProtection="1">
      <alignment horizontal="left" vertical="top"/>
      <protection locked="0" hidden="1"/>
    </xf>
    <xf numFmtId="0" fontId="6" fillId="6" borderId="79" xfId="6" applyFont="1" applyFill="1" applyBorder="1" applyAlignment="1" applyProtection="1">
      <alignment horizontal="left" vertical="top" wrapText="1"/>
      <protection locked="0" hidden="1"/>
    </xf>
    <xf numFmtId="0" fontId="17" fillId="0" borderId="80" xfId="6" applyFont="1" applyBorder="1" applyAlignment="1" applyProtection="1">
      <alignment horizontal="left" vertical="top"/>
      <protection hidden="1"/>
    </xf>
    <xf numFmtId="0" fontId="17" fillId="0" borderId="78" xfId="6" applyFont="1" applyBorder="1" applyAlignment="1" applyProtection="1">
      <alignment horizontal="left" vertical="top"/>
      <protection hidden="1"/>
    </xf>
    <xf numFmtId="0" fontId="23" fillId="0" borderId="0" xfId="1" applyFont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2" xfId="2" xr:uid="{93D321CB-874D-46AF-B1CB-6D75B1E03009}"/>
    <cellStyle name="Обычный 2 9" xfId="6" xr:uid="{B51ECC2A-2E19-439D-B23B-8DF0F2EF66EA}"/>
    <cellStyle name="Обычный 3 6" xfId="1" xr:uid="{037171A9-0F42-43B2-BB86-BF919C950089}"/>
    <cellStyle name="Обычный 3 6 2" xfId="4" xr:uid="{EE8E0C1D-6A7C-4E7A-AC25-211E1DA47D52}"/>
    <cellStyle name="Подзаголовок" xfId="5" xr:uid="{D520FDB4-586A-4DC1-9BCE-A73864C4DE05}"/>
    <cellStyle name="Процентный 2" xfId="3" xr:uid="{46138956-0AF5-43D6-8C3B-AE1CA9AF7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3%20&#1040;&#1085;&#1082;&#1077;&#1090;&#1072;-&#1047;&#1072;&#1103;&#1074;&#1082;&#1072;%20&#1053;&#1055;&#104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ПД"/>
      <sheetName val="Анкета ФЛ"/>
      <sheetName val="Справочник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6607-6395-45A8-A7A2-FD89D7E03E7F}">
  <sheetPr codeName="Лист4">
    <tabColor theme="0" tint="-0.14999847407452621"/>
    <pageSetUpPr fitToPage="1"/>
  </sheetPr>
  <dimension ref="A1:AM82"/>
  <sheetViews>
    <sheetView tabSelected="1" view="pageBreakPreview" topLeftCell="C16" zoomScale="96" zoomScaleNormal="96" zoomScaleSheetLayoutView="96" workbookViewId="0">
      <selection activeCell="B45" sqref="B45:C45"/>
    </sheetView>
  </sheetViews>
  <sheetFormatPr defaultColWidth="9.140625" defaultRowHeight="15" outlineLevelRow="2" x14ac:dyDescent="0.25"/>
  <cols>
    <col min="1" max="1" width="3.140625" style="1" bestFit="1" customWidth="1"/>
    <col min="2" max="2" width="89.85546875" style="1" customWidth="1"/>
    <col min="3" max="3" width="21.140625" style="1" customWidth="1"/>
    <col min="4" max="4" width="11.28515625" style="1" customWidth="1"/>
    <col min="5" max="13" width="10.85546875" style="1" customWidth="1"/>
    <col min="14" max="14" width="13.42578125" style="1" customWidth="1"/>
    <col min="15" max="15" width="13.140625" style="1" customWidth="1"/>
    <col min="16" max="16" width="12.7109375" style="1" customWidth="1"/>
    <col min="17" max="17" width="13.85546875" style="1" customWidth="1"/>
    <col min="18" max="18" width="12.5703125" style="1" customWidth="1"/>
    <col min="19" max="19" width="13.7109375" style="1" customWidth="1"/>
    <col min="20" max="20" width="11.42578125" style="1" customWidth="1"/>
    <col min="21" max="21" width="10.5703125" style="1" customWidth="1"/>
    <col min="22" max="22" width="10.42578125" style="1" customWidth="1"/>
    <col min="23" max="23" width="10.7109375" style="1" customWidth="1"/>
    <col min="24" max="24" width="12.140625" style="1" customWidth="1"/>
    <col min="25" max="25" width="10.42578125" style="1" customWidth="1"/>
    <col min="26" max="26" width="11" style="1" customWidth="1"/>
    <col min="27" max="27" width="11.28515625" style="1" customWidth="1"/>
    <col min="28" max="28" width="11.42578125" style="1" customWidth="1"/>
    <col min="29" max="29" width="11.140625" style="1" customWidth="1"/>
    <col min="30" max="30" width="10.42578125" style="1" customWidth="1"/>
    <col min="31" max="31" width="11.42578125" style="1" customWidth="1"/>
    <col min="32" max="32" width="11" style="1" customWidth="1"/>
    <col min="33" max="33" width="10.5703125" style="1" customWidth="1"/>
    <col min="34" max="34" width="11" style="1" customWidth="1"/>
    <col min="35" max="35" width="10.7109375" style="1" customWidth="1"/>
    <col min="36" max="36" width="10.5703125" style="1" customWidth="1"/>
    <col min="37" max="37" width="11.5703125" style="1" customWidth="1"/>
    <col min="38" max="38" width="10.28515625" style="1" customWidth="1"/>
    <col min="39" max="39" width="11" style="1" customWidth="1"/>
    <col min="40" max="16384" width="9.140625" style="1"/>
  </cols>
  <sheetData>
    <row r="1" spans="1:39" s="2" customFormat="1" ht="31.5" customHeight="1" thickBot="1" x14ac:dyDescent="0.3">
      <c r="A1" s="193" t="s">
        <v>79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s="2" customFormat="1" ht="39.75" customHeight="1" x14ac:dyDescent="0.25">
      <c r="A2" s="182" t="s">
        <v>78</v>
      </c>
      <c r="B2" s="192" t="s">
        <v>77</v>
      </c>
      <c r="C2" s="192"/>
      <c r="D2" s="191"/>
      <c r="E2" s="190" t="s">
        <v>76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s="2" customFormat="1" ht="66.75" customHeight="1" x14ac:dyDescent="0.25">
      <c r="A3" s="182" t="s">
        <v>75</v>
      </c>
      <c r="B3" s="181" t="s">
        <v>74</v>
      </c>
      <c r="C3" s="181"/>
      <c r="D3" s="180"/>
      <c r="E3" s="179" t="s">
        <v>73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s="2" customFormat="1" ht="81" customHeight="1" x14ac:dyDescent="0.25">
      <c r="A4" s="182" t="s">
        <v>72</v>
      </c>
      <c r="B4" s="181" t="s">
        <v>71</v>
      </c>
      <c r="C4" s="181"/>
      <c r="D4" s="180"/>
      <c r="E4" s="179" t="s">
        <v>70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39" s="2" customFormat="1" ht="37.5" customHeight="1" x14ac:dyDescent="0.25">
      <c r="A5" s="182" t="s">
        <v>69</v>
      </c>
      <c r="B5" s="181" t="s">
        <v>68</v>
      </c>
      <c r="C5" s="181"/>
      <c r="D5" s="180"/>
      <c r="E5" s="179" t="s">
        <v>67</v>
      </c>
      <c r="F5" s="188"/>
      <c r="G5" s="188"/>
      <c r="H5" s="188"/>
      <c r="I5" s="188"/>
      <c r="J5" s="188"/>
      <c r="K5" s="188"/>
      <c r="L5" s="188"/>
      <c r="M5" s="188"/>
      <c r="N5" s="187" t="s">
        <v>66</v>
      </c>
      <c r="O5" s="187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39" s="2" customFormat="1" ht="177" customHeight="1" x14ac:dyDescent="0.25">
      <c r="A6" s="182" t="s">
        <v>65</v>
      </c>
      <c r="B6" s="186" t="s">
        <v>64</v>
      </c>
      <c r="C6" s="186"/>
      <c r="D6" s="185"/>
      <c r="E6" s="179" t="s">
        <v>63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2" customFormat="1" ht="27" customHeight="1" x14ac:dyDescent="0.25">
      <c r="A7" s="182" t="s">
        <v>62</v>
      </c>
      <c r="B7" s="181" t="s">
        <v>61</v>
      </c>
      <c r="C7" s="181"/>
      <c r="D7" s="180"/>
      <c r="E7" s="184">
        <f>'[1]Заявка НПД'!G6</f>
        <v>0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2" customFormat="1" ht="111.75" customHeight="1" x14ac:dyDescent="0.25">
      <c r="A8" s="182" t="s">
        <v>60</v>
      </c>
      <c r="B8" s="181" t="s">
        <v>59</v>
      </c>
      <c r="C8" s="181"/>
      <c r="D8" s="180"/>
      <c r="E8" s="179" t="s">
        <v>58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ht="27.75" customHeight="1" thickBot="1" x14ac:dyDescent="0.3">
      <c r="A9" s="177" t="s">
        <v>57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ht="21" customHeight="1" thickBot="1" x14ac:dyDescent="0.3">
      <c r="A10" s="170"/>
      <c r="B10" s="176" t="s">
        <v>56</v>
      </c>
      <c r="C10" s="175"/>
      <c r="D10" s="174">
        <v>1</v>
      </c>
      <c r="E10" s="173">
        <f>D10+1</f>
        <v>2</v>
      </c>
      <c r="F10" s="172">
        <f>E10+1</f>
        <v>3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</row>
    <row r="11" spans="1:39" ht="18.75" customHeight="1" thickBot="1" x14ac:dyDescent="0.3">
      <c r="A11" s="170"/>
      <c r="B11" s="169"/>
      <c r="C11" s="168"/>
      <c r="D11" s="136">
        <v>44348</v>
      </c>
      <c r="E11" s="167">
        <f>EDATE(D11,1)</f>
        <v>44378</v>
      </c>
      <c r="F11" s="166">
        <f>EDATE(E11,1)</f>
        <v>44409</v>
      </c>
      <c r="G11" s="121" t="s">
        <v>55</v>
      </c>
      <c r="H11" s="165"/>
      <c r="I11" s="165"/>
      <c r="J11" s="165"/>
      <c r="K11" s="165"/>
      <c r="L11" s="165"/>
      <c r="M11" s="165"/>
      <c r="N11" s="165"/>
      <c r="O11" s="165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</row>
    <row r="12" spans="1:39" ht="15.75" customHeight="1" thickBot="1" x14ac:dyDescent="0.3">
      <c r="A12" s="85"/>
      <c r="B12" s="143" t="s">
        <v>54</v>
      </c>
      <c r="C12" s="142"/>
      <c r="D12" s="141">
        <f>D13+D14</f>
        <v>50000</v>
      </c>
      <c r="E12" s="140">
        <f>E13+E14</f>
        <v>0</v>
      </c>
      <c r="F12" s="139">
        <f>F13+F14</f>
        <v>0</v>
      </c>
      <c r="G12" s="50"/>
      <c r="H12" s="50"/>
      <c r="I12" s="50"/>
      <c r="J12" s="50"/>
      <c r="K12" s="50"/>
      <c r="L12" s="50"/>
      <c r="M12" s="50"/>
      <c r="N12" s="50"/>
      <c r="O12" s="50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</row>
    <row r="13" spans="1:39" ht="16.5" customHeight="1" x14ac:dyDescent="0.25">
      <c r="A13" s="59"/>
      <c r="B13" s="164" t="s">
        <v>53</v>
      </c>
      <c r="C13" s="163"/>
      <c r="D13" s="153"/>
      <c r="E13" s="152"/>
      <c r="F13" s="151"/>
      <c r="G13" s="145" t="s">
        <v>52</v>
      </c>
      <c r="H13" s="144"/>
      <c r="I13" s="144"/>
      <c r="J13" s="144"/>
      <c r="K13" s="144"/>
      <c r="L13" s="144"/>
      <c r="M13" s="144"/>
      <c r="N13" s="144"/>
      <c r="O13" s="14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</row>
    <row r="14" spans="1:39" ht="19.5" customHeight="1" thickBot="1" x14ac:dyDescent="0.3">
      <c r="A14" s="59"/>
      <c r="B14" s="162" t="s">
        <v>51</v>
      </c>
      <c r="C14" s="161"/>
      <c r="D14" s="160">
        <v>50000</v>
      </c>
      <c r="E14" s="159"/>
      <c r="F14" s="158"/>
      <c r="G14" s="145"/>
      <c r="H14" s="144"/>
      <c r="I14" s="144"/>
      <c r="J14" s="144"/>
      <c r="K14" s="144"/>
      <c r="L14" s="144"/>
      <c r="M14" s="144"/>
      <c r="N14" s="144"/>
      <c r="O14" s="144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</row>
    <row r="15" spans="1:39" ht="15.75" customHeight="1" thickBot="1" x14ac:dyDescent="0.3">
      <c r="A15" s="85"/>
      <c r="B15" s="143" t="s">
        <v>50</v>
      </c>
      <c r="C15" s="142"/>
      <c r="D15" s="141">
        <f>SUM(D16:D20)</f>
        <v>0</v>
      </c>
      <c r="E15" s="140">
        <f>SUM(E16:E20)</f>
        <v>30000</v>
      </c>
      <c r="F15" s="139">
        <f>SUM(F16:F20)</f>
        <v>20000</v>
      </c>
      <c r="G15" s="50"/>
      <c r="H15" s="50"/>
      <c r="I15" s="50"/>
      <c r="J15" s="50"/>
      <c r="K15" s="50"/>
      <c r="L15" s="50"/>
      <c r="M15" s="50"/>
      <c r="N15" s="50"/>
      <c r="O15" s="50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</row>
    <row r="16" spans="1:39" ht="15.75" customHeight="1" x14ac:dyDescent="0.25">
      <c r="A16" s="59"/>
      <c r="B16" s="157" t="s">
        <v>48</v>
      </c>
      <c r="C16" s="156"/>
      <c r="D16" s="153"/>
      <c r="E16" s="152"/>
      <c r="F16" s="151"/>
      <c r="G16" s="145" t="s">
        <v>49</v>
      </c>
      <c r="H16" s="144"/>
      <c r="I16" s="144"/>
      <c r="J16" s="144"/>
      <c r="K16" s="144"/>
      <c r="L16" s="144"/>
      <c r="M16" s="144"/>
      <c r="N16" s="144"/>
      <c r="O16" s="144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</row>
    <row r="17" spans="1:39" ht="15.75" customHeight="1" x14ac:dyDescent="0.25">
      <c r="A17" s="59"/>
      <c r="B17" s="155" t="s">
        <v>48</v>
      </c>
      <c r="C17" s="154"/>
      <c r="D17" s="153"/>
      <c r="E17" s="152">
        <v>30000</v>
      </c>
      <c r="F17" s="151"/>
      <c r="G17" s="145"/>
      <c r="H17" s="144"/>
      <c r="I17" s="144"/>
      <c r="J17" s="144"/>
      <c r="K17" s="144"/>
      <c r="L17" s="144"/>
      <c r="M17" s="144"/>
      <c r="N17" s="144"/>
      <c r="O17" s="144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</row>
    <row r="18" spans="1:39" ht="15.75" customHeight="1" x14ac:dyDescent="0.25">
      <c r="A18" s="59"/>
      <c r="B18" s="155" t="s">
        <v>48</v>
      </c>
      <c r="C18" s="154"/>
      <c r="D18" s="153"/>
      <c r="E18" s="152"/>
      <c r="F18" s="151">
        <v>20000</v>
      </c>
      <c r="G18" s="145"/>
      <c r="H18" s="144"/>
      <c r="I18" s="144"/>
      <c r="J18" s="144"/>
      <c r="K18" s="144"/>
      <c r="L18" s="144"/>
      <c r="M18" s="144"/>
      <c r="N18" s="144"/>
      <c r="O18" s="144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</row>
    <row r="19" spans="1:39" ht="15.75" customHeight="1" x14ac:dyDescent="0.25">
      <c r="A19" s="59"/>
      <c r="B19" s="155" t="s">
        <v>48</v>
      </c>
      <c r="C19" s="154"/>
      <c r="D19" s="153"/>
      <c r="E19" s="152"/>
      <c r="F19" s="151"/>
      <c r="G19" s="145"/>
      <c r="H19" s="144"/>
      <c r="I19" s="144"/>
      <c r="J19" s="144"/>
      <c r="K19" s="144"/>
      <c r="L19" s="144"/>
      <c r="M19" s="144"/>
      <c r="N19" s="144"/>
      <c r="O19" s="144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</row>
    <row r="20" spans="1:39" ht="15.75" customHeight="1" thickBot="1" x14ac:dyDescent="0.3">
      <c r="A20" s="59"/>
      <c r="B20" s="150" t="s">
        <v>48</v>
      </c>
      <c r="C20" s="149"/>
      <c r="D20" s="148"/>
      <c r="E20" s="147"/>
      <c r="F20" s="146"/>
      <c r="G20" s="145"/>
      <c r="H20" s="144"/>
      <c r="I20" s="144"/>
      <c r="J20" s="144"/>
      <c r="K20" s="144"/>
      <c r="L20" s="144"/>
      <c r="M20" s="144"/>
      <c r="N20" s="144"/>
      <c r="O20" s="144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</row>
    <row r="21" spans="1:39" ht="15.75" customHeight="1" thickBot="1" x14ac:dyDescent="0.3">
      <c r="A21" s="59"/>
      <c r="B21" s="143" t="s">
        <v>47</v>
      </c>
      <c r="C21" s="142"/>
      <c r="D21" s="141">
        <f>D15</f>
        <v>0</v>
      </c>
      <c r="E21" s="140">
        <f>E15+D21</f>
        <v>30000</v>
      </c>
      <c r="F21" s="139">
        <f>F15+E21</f>
        <v>50000</v>
      </c>
      <c r="G21" s="50"/>
      <c r="H21" s="50"/>
      <c r="I21" s="50"/>
      <c r="J21" s="50"/>
      <c r="K21" s="50"/>
      <c r="L21" s="50"/>
      <c r="M21" s="50"/>
      <c r="N21" s="50"/>
      <c r="O21" s="50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</row>
    <row r="22" spans="1:39" ht="15" customHeight="1" thickBot="1" x14ac:dyDescent="0.3">
      <c r="A22" s="59"/>
      <c r="B22" s="135"/>
      <c r="C22" s="50"/>
      <c r="D22" s="13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ht="34.5" customHeight="1" thickBot="1" x14ac:dyDescent="0.3">
      <c r="A23" s="59"/>
      <c r="B23" s="138" t="s">
        <v>46</v>
      </c>
      <c r="C23" s="137"/>
      <c r="D23" s="136">
        <v>44378</v>
      </c>
      <c r="E23" s="131" t="s">
        <v>45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</row>
    <row r="24" spans="1:39" ht="17.25" customHeight="1" thickBot="1" x14ac:dyDescent="0.3">
      <c r="A24" s="59"/>
      <c r="B24" s="135"/>
      <c r="C24" s="50"/>
      <c r="D24" s="134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</row>
    <row r="25" spans="1:39" ht="27" customHeight="1" thickBot="1" x14ac:dyDescent="0.3">
      <c r="A25" s="59"/>
      <c r="B25" s="112" t="s">
        <v>44</v>
      </c>
      <c r="C25" s="132"/>
      <c r="D25" s="111"/>
      <c r="E25" s="131" t="s">
        <v>43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</row>
    <row r="26" spans="1:39" ht="17.25" customHeight="1" x14ac:dyDescent="0.25">
      <c r="A26" s="59"/>
      <c r="B26" s="106" t="s">
        <v>42</v>
      </c>
      <c r="C26" s="105"/>
      <c r="D26" s="125">
        <v>150000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</row>
    <row r="27" spans="1:39" ht="15.75" customHeight="1" x14ac:dyDescent="0.25">
      <c r="A27" s="59"/>
      <c r="B27" s="103" t="s">
        <v>41</v>
      </c>
      <c r="C27" s="102"/>
      <c r="D27" s="100">
        <f>SUM(D28:D33)</f>
        <v>59000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</row>
    <row r="28" spans="1:39" ht="15" customHeight="1" x14ac:dyDescent="0.25">
      <c r="A28" s="59"/>
      <c r="B28" s="99" t="s">
        <v>40</v>
      </c>
      <c r="C28" s="98"/>
      <c r="D28" s="128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</row>
    <row r="29" spans="1:39" ht="15" customHeight="1" x14ac:dyDescent="0.25">
      <c r="A29" s="59"/>
      <c r="B29" s="95" t="s">
        <v>31</v>
      </c>
      <c r="C29" s="94"/>
      <c r="D29" s="129">
        <v>17000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</row>
    <row r="30" spans="1:39" ht="15" customHeight="1" x14ac:dyDescent="0.25">
      <c r="A30" s="59"/>
      <c r="B30" s="95" t="s">
        <v>30</v>
      </c>
      <c r="C30" s="94"/>
      <c r="D30" s="128">
        <v>14000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</row>
    <row r="31" spans="1:39" ht="15" customHeight="1" x14ac:dyDescent="0.25">
      <c r="A31" s="59"/>
      <c r="B31" s="95" t="s">
        <v>29</v>
      </c>
      <c r="C31" s="94"/>
      <c r="D31" s="128">
        <v>23000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</row>
    <row r="32" spans="1:39" ht="15" customHeight="1" x14ac:dyDescent="0.25">
      <c r="A32" s="59"/>
      <c r="B32" s="95" t="s">
        <v>28</v>
      </c>
      <c r="C32" s="94"/>
      <c r="D32" s="128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</row>
    <row r="33" spans="1:39" ht="15" customHeight="1" x14ac:dyDescent="0.25">
      <c r="A33" s="59"/>
      <c r="B33" s="127" t="s">
        <v>39</v>
      </c>
      <c r="C33" s="126"/>
      <c r="D33" s="125">
        <v>5000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</row>
    <row r="34" spans="1:39" ht="17.25" customHeight="1" thickBot="1" x14ac:dyDescent="0.3">
      <c r="A34" s="59"/>
      <c r="B34" s="124" t="s">
        <v>6</v>
      </c>
      <c r="C34" s="123"/>
      <c r="D34" s="122">
        <v>1500</v>
      </c>
      <c r="E34" s="121" t="s">
        <v>38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</row>
    <row r="35" spans="1:39" ht="21" customHeight="1" thickBot="1" x14ac:dyDescent="0.3">
      <c r="A35" s="59"/>
      <c r="B35" s="118" t="s">
        <v>37</v>
      </c>
      <c r="C35" s="117"/>
      <c r="D35" s="116">
        <f>D26-D27-D34</f>
        <v>89500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ht="25.5" customHeight="1" outlineLevel="1" thickBot="1" x14ac:dyDescent="0.3">
      <c r="A36" s="59"/>
      <c r="B36" s="115" t="s">
        <v>36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s="107" customFormat="1" ht="26.25" customHeight="1" outlineLevel="1" thickBot="1" x14ac:dyDescent="0.3">
      <c r="A37" s="113"/>
      <c r="B37" s="112" t="s">
        <v>35</v>
      </c>
      <c r="C37" s="111"/>
      <c r="D37" s="110">
        <v>1</v>
      </c>
      <c r="E37" s="109">
        <f>D37+1</f>
        <v>2</v>
      </c>
      <c r="F37" s="109">
        <f>E37+1</f>
        <v>3</v>
      </c>
      <c r="G37" s="109">
        <f>F37+1</f>
        <v>4</v>
      </c>
      <c r="H37" s="109">
        <f>G37+1</f>
        <v>5</v>
      </c>
      <c r="I37" s="109">
        <f>H37+1</f>
        <v>6</v>
      </c>
      <c r="J37" s="109">
        <f>I37+1</f>
        <v>7</v>
      </c>
      <c r="K37" s="109">
        <f>J37+1</f>
        <v>8</v>
      </c>
      <c r="L37" s="109">
        <f>K37+1</f>
        <v>9</v>
      </c>
      <c r="M37" s="109">
        <f>L37+1</f>
        <v>10</v>
      </c>
      <c r="N37" s="109">
        <f>M37+1</f>
        <v>11</v>
      </c>
      <c r="O37" s="109">
        <f>N37+1</f>
        <v>12</v>
      </c>
      <c r="P37" s="109">
        <f>O37+1</f>
        <v>13</v>
      </c>
      <c r="Q37" s="109">
        <f>P37+1</f>
        <v>14</v>
      </c>
      <c r="R37" s="109">
        <f>Q37+1</f>
        <v>15</v>
      </c>
      <c r="S37" s="109">
        <f>R37+1</f>
        <v>16</v>
      </c>
      <c r="T37" s="109">
        <f>S37+1</f>
        <v>17</v>
      </c>
      <c r="U37" s="109">
        <f>T37+1</f>
        <v>18</v>
      </c>
      <c r="V37" s="109">
        <f>U37+1</f>
        <v>19</v>
      </c>
      <c r="W37" s="109">
        <f>V37+1</f>
        <v>20</v>
      </c>
      <c r="X37" s="109">
        <f>W37+1</f>
        <v>21</v>
      </c>
      <c r="Y37" s="109">
        <f>X37+1</f>
        <v>22</v>
      </c>
      <c r="Z37" s="109">
        <f>Y37+1</f>
        <v>23</v>
      </c>
      <c r="AA37" s="109">
        <f>Z37+1</f>
        <v>24</v>
      </c>
      <c r="AB37" s="109">
        <f>AA37+1</f>
        <v>25</v>
      </c>
      <c r="AC37" s="109">
        <f>AB37+1</f>
        <v>26</v>
      </c>
      <c r="AD37" s="109">
        <f>AC37+1</f>
        <v>27</v>
      </c>
      <c r="AE37" s="109">
        <f>AD37+1</f>
        <v>28</v>
      </c>
      <c r="AF37" s="109">
        <f>AE37+1</f>
        <v>29</v>
      </c>
      <c r="AG37" s="109">
        <f>AF37+1</f>
        <v>30</v>
      </c>
      <c r="AH37" s="109">
        <f>AG37+1</f>
        <v>31</v>
      </c>
      <c r="AI37" s="109">
        <f>AH37+1</f>
        <v>32</v>
      </c>
      <c r="AJ37" s="109">
        <f>AI37+1</f>
        <v>33</v>
      </c>
      <c r="AK37" s="109">
        <f>AJ37+1</f>
        <v>34</v>
      </c>
      <c r="AL37" s="109">
        <f>AK37+1</f>
        <v>35</v>
      </c>
      <c r="AM37" s="108">
        <f>AL37+1</f>
        <v>36</v>
      </c>
    </row>
    <row r="38" spans="1:39" ht="18.75" customHeight="1" outlineLevel="1" x14ac:dyDescent="0.25">
      <c r="A38" s="85"/>
      <c r="B38" s="106" t="s">
        <v>34</v>
      </c>
      <c r="C38" s="105"/>
      <c r="D38" s="87">
        <f>IF($D$23=$D$11,D26,0)</f>
        <v>0</v>
      </c>
      <c r="E38" s="86">
        <f>IF($D$23=$D$11,D38,IF($D$23=$E$11,D26,0))</f>
        <v>150000</v>
      </c>
      <c r="F38" s="86">
        <f>IF(OR($D$23=$D$11,$D$23=$E$11),E38,IF($D$23=$F$11,D26,0))</f>
        <v>150000</v>
      </c>
      <c r="G38" s="86">
        <f>F38</f>
        <v>150000</v>
      </c>
      <c r="H38" s="86">
        <f>G38</f>
        <v>150000</v>
      </c>
      <c r="I38" s="86">
        <f>H38</f>
        <v>150000</v>
      </c>
      <c r="J38" s="86">
        <f>I38</f>
        <v>150000</v>
      </c>
      <c r="K38" s="86">
        <f>J38</f>
        <v>150000</v>
      </c>
      <c r="L38" s="86">
        <f>K38</f>
        <v>150000</v>
      </c>
      <c r="M38" s="86">
        <f>L38</f>
        <v>150000</v>
      </c>
      <c r="N38" s="86">
        <f>M38</f>
        <v>150000</v>
      </c>
      <c r="O38" s="86">
        <f>N38</f>
        <v>150000</v>
      </c>
      <c r="P38" s="86">
        <f>O38</f>
        <v>150000</v>
      </c>
      <c r="Q38" s="86">
        <f>P38</f>
        <v>150000</v>
      </c>
      <c r="R38" s="86">
        <f>Q38</f>
        <v>150000</v>
      </c>
      <c r="S38" s="86">
        <f>R38</f>
        <v>150000</v>
      </c>
      <c r="T38" s="86">
        <f>S38</f>
        <v>150000</v>
      </c>
      <c r="U38" s="86">
        <f>T38</f>
        <v>150000</v>
      </c>
      <c r="V38" s="86">
        <f>U38</f>
        <v>150000</v>
      </c>
      <c r="W38" s="86">
        <f>V38</f>
        <v>150000</v>
      </c>
      <c r="X38" s="86">
        <f>W38</f>
        <v>150000</v>
      </c>
      <c r="Y38" s="86">
        <f>X38</f>
        <v>150000</v>
      </c>
      <c r="Z38" s="86">
        <f>Y38</f>
        <v>150000</v>
      </c>
      <c r="AA38" s="86">
        <f>Z38</f>
        <v>150000</v>
      </c>
      <c r="AB38" s="86">
        <f>AA38</f>
        <v>150000</v>
      </c>
      <c r="AC38" s="86">
        <f>AB38</f>
        <v>150000</v>
      </c>
      <c r="AD38" s="86">
        <f>AC38</f>
        <v>150000</v>
      </c>
      <c r="AE38" s="86">
        <f>AD38</f>
        <v>150000</v>
      </c>
      <c r="AF38" s="86">
        <f>AE38</f>
        <v>150000</v>
      </c>
      <c r="AG38" s="86">
        <f>AF38</f>
        <v>150000</v>
      </c>
      <c r="AH38" s="86">
        <f>AG38</f>
        <v>150000</v>
      </c>
      <c r="AI38" s="86">
        <f>AH38</f>
        <v>150000</v>
      </c>
      <c r="AJ38" s="86">
        <f>AI38</f>
        <v>150000</v>
      </c>
      <c r="AK38" s="86">
        <f>AJ38</f>
        <v>150000</v>
      </c>
      <c r="AL38" s="86">
        <f>AK38</f>
        <v>150000</v>
      </c>
      <c r="AM38" s="104">
        <f>AL38</f>
        <v>150000</v>
      </c>
    </row>
    <row r="39" spans="1:39" ht="15.75" outlineLevel="1" x14ac:dyDescent="0.25">
      <c r="A39" s="85"/>
      <c r="B39" s="103" t="s">
        <v>33</v>
      </c>
      <c r="C39" s="102"/>
      <c r="D39" s="101">
        <f>SUM(D40:D45)</f>
        <v>0</v>
      </c>
      <c r="E39" s="101">
        <f>SUM(E40:E45)</f>
        <v>59000</v>
      </c>
      <c r="F39" s="101">
        <f>SUM(F40:F45)</f>
        <v>59000</v>
      </c>
      <c r="G39" s="101">
        <f>SUM(G40:G45)</f>
        <v>59000</v>
      </c>
      <c r="H39" s="101">
        <f>SUM(H40:H45)</f>
        <v>59000</v>
      </c>
      <c r="I39" s="101">
        <f>SUM(I40:I45)</f>
        <v>59000</v>
      </c>
      <c r="J39" s="101">
        <f>SUM(J40:J45)</f>
        <v>59000</v>
      </c>
      <c r="K39" s="101">
        <f>SUM(K40:K45)</f>
        <v>59000</v>
      </c>
      <c r="L39" s="101">
        <f>SUM(L40:L45)</f>
        <v>59000</v>
      </c>
      <c r="M39" s="101">
        <f>SUM(M40:M45)</f>
        <v>59000</v>
      </c>
      <c r="N39" s="101">
        <f>SUM(N40:N45)</f>
        <v>59000</v>
      </c>
      <c r="O39" s="101">
        <f>SUM(O40:O45)</f>
        <v>59000</v>
      </c>
      <c r="P39" s="101">
        <f>SUM(P40:P45)</f>
        <v>59000</v>
      </c>
      <c r="Q39" s="101">
        <f>SUM(Q40:Q45)</f>
        <v>59000</v>
      </c>
      <c r="R39" s="101">
        <f>SUM(R40:R45)</f>
        <v>59000</v>
      </c>
      <c r="S39" s="101">
        <f>SUM(S40:S45)</f>
        <v>59000</v>
      </c>
      <c r="T39" s="101">
        <f>SUM(T40:T45)</f>
        <v>59000</v>
      </c>
      <c r="U39" s="101">
        <f>SUM(U40:U45)</f>
        <v>59000</v>
      </c>
      <c r="V39" s="101">
        <f>SUM(V40:V45)</f>
        <v>59000</v>
      </c>
      <c r="W39" s="101">
        <f>SUM(W40:W45)</f>
        <v>59000</v>
      </c>
      <c r="X39" s="101">
        <f>SUM(X40:X45)</f>
        <v>59000</v>
      </c>
      <c r="Y39" s="101">
        <f>SUM(Y40:Y45)</f>
        <v>59000</v>
      </c>
      <c r="Z39" s="101">
        <f>SUM(Z40:Z45)</f>
        <v>59000</v>
      </c>
      <c r="AA39" s="101">
        <f>SUM(AA40:AA45)</f>
        <v>59000</v>
      </c>
      <c r="AB39" s="101">
        <f>SUM(AB40:AB45)</f>
        <v>59000</v>
      </c>
      <c r="AC39" s="101">
        <f>SUM(AC40:AC45)</f>
        <v>59000</v>
      </c>
      <c r="AD39" s="101">
        <f>SUM(AD40:AD45)</f>
        <v>59000</v>
      </c>
      <c r="AE39" s="101">
        <f>SUM(AE40:AE45)</f>
        <v>59000</v>
      </c>
      <c r="AF39" s="101">
        <f>SUM(AF40:AF45)</f>
        <v>59000</v>
      </c>
      <c r="AG39" s="101">
        <f>SUM(AG40:AG45)</f>
        <v>59000</v>
      </c>
      <c r="AH39" s="101">
        <f>SUM(AH40:AH45)</f>
        <v>59000</v>
      </c>
      <c r="AI39" s="101">
        <f>SUM(AI40:AI45)</f>
        <v>59000</v>
      </c>
      <c r="AJ39" s="101">
        <f>SUM(AJ40:AJ45)</f>
        <v>59000</v>
      </c>
      <c r="AK39" s="101">
        <f>SUM(AK40:AK45)</f>
        <v>59000</v>
      </c>
      <c r="AL39" s="101">
        <f>SUM(AL40:AL45)</f>
        <v>59000</v>
      </c>
      <c r="AM39" s="100">
        <f>SUM(AM40:AM45)</f>
        <v>59000</v>
      </c>
    </row>
    <row r="40" spans="1:39" ht="15.75" outlineLevel="1" x14ac:dyDescent="0.25">
      <c r="A40" s="85"/>
      <c r="B40" s="99" t="s">
        <v>32</v>
      </c>
      <c r="C40" s="98"/>
      <c r="D40" s="87">
        <f>IF($D$23=$D$11,D28,0)</f>
        <v>0</v>
      </c>
      <c r="E40" s="86">
        <f>IF($D$23=$D$11,D40,IF($D$23=$E$11,D28,0))</f>
        <v>0</v>
      </c>
      <c r="F40" s="86">
        <f>IF(OR($D$23=$D$11,$D$23=$E$11),E40,IF($D$23=$F$11,D28,0))</f>
        <v>0</v>
      </c>
      <c r="G40" s="66">
        <f>F40</f>
        <v>0</v>
      </c>
      <c r="H40" s="66">
        <f>G40</f>
        <v>0</v>
      </c>
      <c r="I40" s="66">
        <f>H40</f>
        <v>0</v>
      </c>
      <c r="J40" s="66">
        <f>I40</f>
        <v>0</v>
      </c>
      <c r="K40" s="66">
        <f>J40</f>
        <v>0</v>
      </c>
      <c r="L40" s="66">
        <f>K40</f>
        <v>0</v>
      </c>
      <c r="M40" s="66">
        <f>L40</f>
        <v>0</v>
      </c>
      <c r="N40" s="66">
        <f>M40</f>
        <v>0</v>
      </c>
      <c r="O40" s="66">
        <f>N40</f>
        <v>0</v>
      </c>
      <c r="P40" s="66">
        <f>O40</f>
        <v>0</v>
      </c>
      <c r="Q40" s="66">
        <f>P40</f>
        <v>0</v>
      </c>
      <c r="R40" s="66">
        <f>Q40</f>
        <v>0</v>
      </c>
      <c r="S40" s="66">
        <f>R40</f>
        <v>0</v>
      </c>
      <c r="T40" s="66">
        <f>S40</f>
        <v>0</v>
      </c>
      <c r="U40" s="66">
        <f>T40</f>
        <v>0</v>
      </c>
      <c r="V40" s="66">
        <f>U40</f>
        <v>0</v>
      </c>
      <c r="W40" s="66">
        <f>V40</f>
        <v>0</v>
      </c>
      <c r="X40" s="66">
        <f>W40</f>
        <v>0</v>
      </c>
      <c r="Y40" s="66">
        <f>X40</f>
        <v>0</v>
      </c>
      <c r="Z40" s="66">
        <f>Y40</f>
        <v>0</v>
      </c>
      <c r="AA40" s="66">
        <f>Z40</f>
        <v>0</v>
      </c>
      <c r="AB40" s="66">
        <f>AA40</f>
        <v>0</v>
      </c>
      <c r="AC40" s="66">
        <f>AB40</f>
        <v>0</v>
      </c>
      <c r="AD40" s="66">
        <f>AC40</f>
        <v>0</v>
      </c>
      <c r="AE40" s="66">
        <f>AD40</f>
        <v>0</v>
      </c>
      <c r="AF40" s="66">
        <f>AE40</f>
        <v>0</v>
      </c>
      <c r="AG40" s="66">
        <f>AF40</f>
        <v>0</v>
      </c>
      <c r="AH40" s="66">
        <f>AG40</f>
        <v>0</v>
      </c>
      <c r="AI40" s="66">
        <f>AH40</f>
        <v>0</v>
      </c>
      <c r="AJ40" s="66">
        <f>AI40</f>
        <v>0</v>
      </c>
      <c r="AK40" s="66">
        <f>AJ40</f>
        <v>0</v>
      </c>
      <c r="AL40" s="66">
        <f>AK40</f>
        <v>0</v>
      </c>
      <c r="AM40" s="65">
        <f>AL40</f>
        <v>0</v>
      </c>
    </row>
    <row r="41" spans="1:39" ht="15.75" outlineLevel="1" x14ac:dyDescent="0.25">
      <c r="A41" s="85"/>
      <c r="B41" s="95" t="s">
        <v>31</v>
      </c>
      <c r="C41" s="94"/>
      <c r="D41" s="87">
        <f>IF($D$23=$D$11,D29,0)</f>
        <v>0</v>
      </c>
      <c r="E41" s="86">
        <f>IF($D$23=$D$11,D41,IF($D$23=$E$11,D29,0))</f>
        <v>17000</v>
      </c>
      <c r="F41" s="86">
        <f>IF(OR($D$23=$D$11,$D$23=$E$11),E41,IF($D$23=$F$11,D29,0))</f>
        <v>17000</v>
      </c>
      <c r="G41" s="66">
        <f>F41</f>
        <v>17000</v>
      </c>
      <c r="H41" s="97">
        <f>G41</f>
        <v>17000</v>
      </c>
      <c r="I41" s="97">
        <f>H41</f>
        <v>17000</v>
      </c>
      <c r="J41" s="97">
        <f>I41</f>
        <v>17000</v>
      </c>
      <c r="K41" s="97">
        <f>J41</f>
        <v>17000</v>
      </c>
      <c r="L41" s="97">
        <f>K41</f>
        <v>17000</v>
      </c>
      <c r="M41" s="97">
        <f>L41</f>
        <v>17000</v>
      </c>
      <c r="N41" s="97">
        <f>M41</f>
        <v>17000</v>
      </c>
      <c r="O41" s="97">
        <f>N41</f>
        <v>17000</v>
      </c>
      <c r="P41" s="97">
        <f>O41</f>
        <v>17000</v>
      </c>
      <c r="Q41" s="97">
        <f>P41</f>
        <v>17000</v>
      </c>
      <c r="R41" s="97">
        <f>Q41</f>
        <v>17000</v>
      </c>
      <c r="S41" s="97">
        <f>R41</f>
        <v>17000</v>
      </c>
      <c r="T41" s="97">
        <f>S41</f>
        <v>17000</v>
      </c>
      <c r="U41" s="97">
        <f>T41</f>
        <v>17000</v>
      </c>
      <c r="V41" s="97">
        <f>U41</f>
        <v>17000</v>
      </c>
      <c r="W41" s="97">
        <f>V41</f>
        <v>17000</v>
      </c>
      <c r="X41" s="97">
        <f>W41</f>
        <v>17000</v>
      </c>
      <c r="Y41" s="97">
        <f>X41</f>
        <v>17000</v>
      </c>
      <c r="Z41" s="97">
        <f>Y41</f>
        <v>17000</v>
      </c>
      <c r="AA41" s="97">
        <f>Z41</f>
        <v>17000</v>
      </c>
      <c r="AB41" s="97">
        <f>AA41</f>
        <v>17000</v>
      </c>
      <c r="AC41" s="97">
        <f>AB41</f>
        <v>17000</v>
      </c>
      <c r="AD41" s="97">
        <f>AC41</f>
        <v>17000</v>
      </c>
      <c r="AE41" s="97">
        <f>AD41</f>
        <v>17000</v>
      </c>
      <c r="AF41" s="97">
        <f>AE41</f>
        <v>17000</v>
      </c>
      <c r="AG41" s="97">
        <f>AF41</f>
        <v>17000</v>
      </c>
      <c r="AH41" s="97">
        <f>AG41</f>
        <v>17000</v>
      </c>
      <c r="AI41" s="97">
        <f>AH41</f>
        <v>17000</v>
      </c>
      <c r="AJ41" s="97">
        <f>AI41</f>
        <v>17000</v>
      </c>
      <c r="AK41" s="97">
        <f>AJ41</f>
        <v>17000</v>
      </c>
      <c r="AL41" s="97">
        <f>AK41</f>
        <v>17000</v>
      </c>
      <c r="AM41" s="96">
        <f>AL41</f>
        <v>17000</v>
      </c>
    </row>
    <row r="42" spans="1:39" ht="15.75" outlineLevel="1" x14ac:dyDescent="0.25">
      <c r="A42" s="85"/>
      <c r="B42" s="95" t="s">
        <v>30</v>
      </c>
      <c r="C42" s="94"/>
      <c r="D42" s="87">
        <f>IF($D$23=$D$11,D30,0)</f>
        <v>0</v>
      </c>
      <c r="E42" s="86">
        <f>IF($D$23=$D$11,D42,IF($D$23=$E$11,D30,0))</f>
        <v>14000</v>
      </c>
      <c r="F42" s="86">
        <f>IF(OR($D$23=$D$11,$D$23=$E$11),E42,IF($D$23=$F$11,D30,0))</f>
        <v>14000</v>
      </c>
      <c r="G42" s="66">
        <f>F42</f>
        <v>14000</v>
      </c>
      <c r="H42" s="66">
        <f>G42</f>
        <v>14000</v>
      </c>
      <c r="I42" s="66">
        <f>H42</f>
        <v>14000</v>
      </c>
      <c r="J42" s="66">
        <f>I42</f>
        <v>14000</v>
      </c>
      <c r="K42" s="66">
        <f>J42</f>
        <v>14000</v>
      </c>
      <c r="L42" s="66">
        <f>K42</f>
        <v>14000</v>
      </c>
      <c r="M42" s="66">
        <f>L42</f>
        <v>14000</v>
      </c>
      <c r="N42" s="66">
        <f>M42</f>
        <v>14000</v>
      </c>
      <c r="O42" s="66">
        <f>N42</f>
        <v>14000</v>
      </c>
      <c r="P42" s="66">
        <f>O42</f>
        <v>14000</v>
      </c>
      <c r="Q42" s="66">
        <f>P42</f>
        <v>14000</v>
      </c>
      <c r="R42" s="66">
        <f>Q42</f>
        <v>14000</v>
      </c>
      <c r="S42" s="66">
        <f>R42</f>
        <v>14000</v>
      </c>
      <c r="T42" s="66">
        <f>S42</f>
        <v>14000</v>
      </c>
      <c r="U42" s="66">
        <f>T42</f>
        <v>14000</v>
      </c>
      <c r="V42" s="66">
        <f>U42</f>
        <v>14000</v>
      </c>
      <c r="W42" s="66">
        <f>V42</f>
        <v>14000</v>
      </c>
      <c r="X42" s="66">
        <f>W42</f>
        <v>14000</v>
      </c>
      <c r="Y42" s="66">
        <f>X42</f>
        <v>14000</v>
      </c>
      <c r="Z42" s="66">
        <f>Y42</f>
        <v>14000</v>
      </c>
      <c r="AA42" s="66">
        <f>Z42</f>
        <v>14000</v>
      </c>
      <c r="AB42" s="66">
        <f>AA42</f>
        <v>14000</v>
      </c>
      <c r="AC42" s="66">
        <f>AB42</f>
        <v>14000</v>
      </c>
      <c r="AD42" s="66">
        <f>AC42</f>
        <v>14000</v>
      </c>
      <c r="AE42" s="66">
        <f>AD42</f>
        <v>14000</v>
      </c>
      <c r="AF42" s="66">
        <f>AE42</f>
        <v>14000</v>
      </c>
      <c r="AG42" s="66">
        <f>AF42</f>
        <v>14000</v>
      </c>
      <c r="AH42" s="66">
        <f>AG42</f>
        <v>14000</v>
      </c>
      <c r="AI42" s="66">
        <f>AH42</f>
        <v>14000</v>
      </c>
      <c r="AJ42" s="66">
        <f>AI42</f>
        <v>14000</v>
      </c>
      <c r="AK42" s="66">
        <f>AJ42</f>
        <v>14000</v>
      </c>
      <c r="AL42" s="66">
        <f>AK42</f>
        <v>14000</v>
      </c>
      <c r="AM42" s="65">
        <f>AL42</f>
        <v>14000</v>
      </c>
    </row>
    <row r="43" spans="1:39" ht="15.75" outlineLevel="1" x14ac:dyDescent="0.25">
      <c r="A43" s="85"/>
      <c r="B43" s="95" t="s">
        <v>29</v>
      </c>
      <c r="C43" s="94"/>
      <c r="D43" s="87">
        <f>IF($D$23=$D$11,D31,0)</f>
        <v>0</v>
      </c>
      <c r="E43" s="86">
        <f>IF($D$23=$D$11,D43,IF($D$23=$E$11,D31,0))</f>
        <v>23000</v>
      </c>
      <c r="F43" s="86">
        <f>IF(OR($D$23=$D$11,$D$23=$E$11),E43,IF($D$23=$F$11,D31,0))</f>
        <v>23000</v>
      </c>
      <c r="G43" s="66">
        <f>F43</f>
        <v>23000</v>
      </c>
      <c r="H43" s="66">
        <f>G43</f>
        <v>23000</v>
      </c>
      <c r="I43" s="66">
        <f>H43</f>
        <v>23000</v>
      </c>
      <c r="J43" s="66">
        <f>I43</f>
        <v>23000</v>
      </c>
      <c r="K43" s="66">
        <f>J43</f>
        <v>23000</v>
      </c>
      <c r="L43" s="66">
        <f>K43</f>
        <v>23000</v>
      </c>
      <c r="M43" s="66">
        <f>L43</f>
        <v>23000</v>
      </c>
      <c r="N43" s="66">
        <f>M43</f>
        <v>23000</v>
      </c>
      <c r="O43" s="66">
        <f>N43</f>
        <v>23000</v>
      </c>
      <c r="P43" s="66">
        <f>O43</f>
        <v>23000</v>
      </c>
      <c r="Q43" s="66">
        <f>P43</f>
        <v>23000</v>
      </c>
      <c r="R43" s="66">
        <f>Q43</f>
        <v>23000</v>
      </c>
      <c r="S43" s="66">
        <f>R43</f>
        <v>23000</v>
      </c>
      <c r="T43" s="66">
        <f>S43</f>
        <v>23000</v>
      </c>
      <c r="U43" s="66">
        <f>T43</f>
        <v>23000</v>
      </c>
      <c r="V43" s="66">
        <f>U43</f>
        <v>23000</v>
      </c>
      <c r="W43" s="66">
        <f>V43</f>
        <v>23000</v>
      </c>
      <c r="X43" s="66">
        <f>W43</f>
        <v>23000</v>
      </c>
      <c r="Y43" s="66">
        <f>X43</f>
        <v>23000</v>
      </c>
      <c r="Z43" s="66">
        <f>Y43</f>
        <v>23000</v>
      </c>
      <c r="AA43" s="66">
        <f>Z43</f>
        <v>23000</v>
      </c>
      <c r="AB43" s="66">
        <f>AA43</f>
        <v>23000</v>
      </c>
      <c r="AC43" s="66">
        <f>AB43</f>
        <v>23000</v>
      </c>
      <c r="AD43" s="66">
        <f>AC43</f>
        <v>23000</v>
      </c>
      <c r="AE43" s="66">
        <f>AD43</f>
        <v>23000</v>
      </c>
      <c r="AF43" s="66">
        <f>AE43</f>
        <v>23000</v>
      </c>
      <c r="AG43" s="66">
        <f>AF43</f>
        <v>23000</v>
      </c>
      <c r="AH43" s="66">
        <f>AG43</f>
        <v>23000</v>
      </c>
      <c r="AI43" s="66">
        <f>AH43</f>
        <v>23000</v>
      </c>
      <c r="AJ43" s="66">
        <f>AI43</f>
        <v>23000</v>
      </c>
      <c r="AK43" s="66">
        <f>AJ43</f>
        <v>23000</v>
      </c>
      <c r="AL43" s="66">
        <f>AK43</f>
        <v>23000</v>
      </c>
      <c r="AM43" s="65">
        <f>AL43</f>
        <v>23000</v>
      </c>
    </row>
    <row r="44" spans="1:39" ht="15.75" outlineLevel="1" x14ac:dyDescent="0.25">
      <c r="A44" s="85"/>
      <c r="B44" s="95" t="s">
        <v>28</v>
      </c>
      <c r="C44" s="94"/>
      <c r="D44" s="87">
        <f>IF($D$23=$D$11,D32,0)</f>
        <v>0</v>
      </c>
      <c r="E44" s="86">
        <f>IF($D$23=$D$11,D44,IF($D$23=$E$11,D32,0))</f>
        <v>0</v>
      </c>
      <c r="F44" s="86">
        <f>IF(OR($D$23=$D$11,$D$23=$E$11),E44,IF($D$23=$F$11,D32,0))</f>
        <v>0</v>
      </c>
      <c r="G44" s="66">
        <f>F44</f>
        <v>0</v>
      </c>
      <c r="H44" s="66">
        <f>G44</f>
        <v>0</v>
      </c>
      <c r="I44" s="66">
        <f>H44</f>
        <v>0</v>
      </c>
      <c r="J44" s="66">
        <f>I44</f>
        <v>0</v>
      </c>
      <c r="K44" s="66">
        <f>J44</f>
        <v>0</v>
      </c>
      <c r="L44" s="66">
        <f>K44</f>
        <v>0</v>
      </c>
      <c r="M44" s="66">
        <f>L44</f>
        <v>0</v>
      </c>
      <c r="N44" s="66">
        <f>M44</f>
        <v>0</v>
      </c>
      <c r="O44" s="66">
        <f>N44</f>
        <v>0</v>
      </c>
      <c r="P44" s="66">
        <f>O44</f>
        <v>0</v>
      </c>
      <c r="Q44" s="66">
        <f>P44</f>
        <v>0</v>
      </c>
      <c r="R44" s="66">
        <f>Q44</f>
        <v>0</v>
      </c>
      <c r="S44" s="66">
        <f>R44</f>
        <v>0</v>
      </c>
      <c r="T44" s="66">
        <f>S44</f>
        <v>0</v>
      </c>
      <c r="U44" s="66">
        <f>T44</f>
        <v>0</v>
      </c>
      <c r="V44" s="66">
        <f>U44</f>
        <v>0</v>
      </c>
      <c r="W44" s="66">
        <f>V44</f>
        <v>0</v>
      </c>
      <c r="X44" s="66">
        <f>W44</f>
        <v>0</v>
      </c>
      <c r="Y44" s="66">
        <f>X44</f>
        <v>0</v>
      </c>
      <c r="Z44" s="66">
        <f>Y44</f>
        <v>0</v>
      </c>
      <c r="AA44" s="66">
        <f>Z44</f>
        <v>0</v>
      </c>
      <c r="AB44" s="66">
        <f>AA44</f>
        <v>0</v>
      </c>
      <c r="AC44" s="66">
        <f>AB44</f>
        <v>0</v>
      </c>
      <c r="AD44" s="66">
        <f>AC44</f>
        <v>0</v>
      </c>
      <c r="AE44" s="66">
        <f>AD44</f>
        <v>0</v>
      </c>
      <c r="AF44" s="66">
        <f>AE44</f>
        <v>0</v>
      </c>
      <c r="AG44" s="66">
        <f>AF44</f>
        <v>0</v>
      </c>
      <c r="AH44" s="66">
        <f>AG44</f>
        <v>0</v>
      </c>
      <c r="AI44" s="66">
        <f>AH44</f>
        <v>0</v>
      </c>
      <c r="AJ44" s="66">
        <f>AI44</f>
        <v>0</v>
      </c>
      <c r="AK44" s="66">
        <f>AJ44</f>
        <v>0</v>
      </c>
      <c r="AL44" s="66">
        <f>AK44</f>
        <v>0</v>
      </c>
      <c r="AM44" s="65">
        <f>AL44</f>
        <v>0</v>
      </c>
    </row>
    <row r="45" spans="1:39" s="83" customFormat="1" ht="15.75" outlineLevel="1" x14ac:dyDescent="0.25">
      <c r="A45" s="85"/>
      <c r="B45" s="69" t="str">
        <f>B33</f>
        <v>Прочие расходы (указать)</v>
      </c>
      <c r="C45" s="93"/>
      <c r="D45" s="87">
        <f>IF($D$23=$D$11,D33,0)</f>
        <v>0</v>
      </c>
      <c r="E45" s="86">
        <f>IF($D$23=$D$11,D45,IF($D$23=$E$11,D33,0))</f>
        <v>5000</v>
      </c>
      <c r="F45" s="86">
        <f>IF(OR($D$23=$D$11,$D$23=$E$11),E45,IF($D$23=$F$11,D33,0))</f>
        <v>5000</v>
      </c>
      <c r="G45" s="66">
        <f>F45</f>
        <v>5000</v>
      </c>
      <c r="H45" s="66">
        <f>G45</f>
        <v>5000</v>
      </c>
      <c r="I45" s="66">
        <f>H45</f>
        <v>5000</v>
      </c>
      <c r="J45" s="66">
        <f>I45</f>
        <v>5000</v>
      </c>
      <c r="K45" s="66">
        <f>J45</f>
        <v>5000</v>
      </c>
      <c r="L45" s="66">
        <f>K45</f>
        <v>5000</v>
      </c>
      <c r="M45" s="66">
        <f>L45</f>
        <v>5000</v>
      </c>
      <c r="N45" s="66">
        <f>M45</f>
        <v>5000</v>
      </c>
      <c r="O45" s="66">
        <f>N45</f>
        <v>5000</v>
      </c>
      <c r="P45" s="66">
        <f>O45</f>
        <v>5000</v>
      </c>
      <c r="Q45" s="66">
        <f>P45</f>
        <v>5000</v>
      </c>
      <c r="R45" s="66">
        <f>Q45</f>
        <v>5000</v>
      </c>
      <c r="S45" s="66">
        <f>R45</f>
        <v>5000</v>
      </c>
      <c r="T45" s="66">
        <f>S45</f>
        <v>5000</v>
      </c>
      <c r="U45" s="66">
        <f>T45</f>
        <v>5000</v>
      </c>
      <c r="V45" s="66">
        <f>U45</f>
        <v>5000</v>
      </c>
      <c r="W45" s="66">
        <f>V45</f>
        <v>5000</v>
      </c>
      <c r="X45" s="66">
        <f>W45</f>
        <v>5000</v>
      </c>
      <c r="Y45" s="66">
        <f>X45</f>
        <v>5000</v>
      </c>
      <c r="Z45" s="66">
        <f>Y45</f>
        <v>5000</v>
      </c>
      <c r="AA45" s="66">
        <f>Z45</f>
        <v>5000</v>
      </c>
      <c r="AB45" s="66">
        <f>AA45</f>
        <v>5000</v>
      </c>
      <c r="AC45" s="66">
        <f>AB45</f>
        <v>5000</v>
      </c>
      <c r="AD45" s="66">
        <f>AC45</f>
        <v>5000</v>
      </c>
      <c r="AE45" s="66">
        <f>AD45</f>
        <v>5000</v>
      </c>
      <c r="AF45" s="66">
        <f>AE45</f>
        <v>5000</v>
      </c>
      <c r="AG45" s="66">
        <f>AF45</f>
        <v>5000</v>
      </c>
      <c r="AH45" s="66">
        <f>AG45</f>
        <v>5000</v>
      </c>
      <c r="AI45" s="66">
        <f>AH45</f>
        <v>5000</v>
      </c>
      <c r="AJ45" s="66">
        <f>AI45</f>
        <v>5000</v>
      </c>
      <c r="AK45" s="66">
        <f>AJ45</f>
        <v>5000</v>
      </c>
      <c r="AL45" s="66">
        <f>AK45</f>
        <v>5000</v>
      </c>
      <c r="AM45" s="65">
        <f>AL45</f>
        <v>5000</v>
      </c>
    </row>
    <row r="46" spans="1:39" s="83" customFormat="1" ht="15.75" outlineLevel="1" x14ac:dyDescent="0.25">
      <c r="A46" s="85"/>
      <c r="B46" s="92" t="s">
        <v>27</v>
      </c>
      <c r="C46" s="91">
        <v>0.06</v>
      </c>
      <c r="D46" s="90">
        <f>0</f>
        <v>0</v>
      </c>
      <c r="E46" s="90">
        <f>(SUM($D$14:D$14)-SUM($D$52:E$52))*$C$46/12</f>
        <v>250</v>
      </c>
      <c r="F46" s="90">
        <f>(SUM($D$14:E$14)-SUM($D$52:F$52))*$C$46/12</f>
        <v>250</v>
      </c>
      <c r="G46" s="90">
        <f>(SUM($D$14:$F$14)-SUM($D$52:G$52))*$C$46/12</f>
        <v>250</v>
      </c>
      <c r="H46" s="90">
        <f>(SUM($D$14:$F$14)-SUM($D$52:H$52))*$C$46/12</f>
        <v>250</v>
      </c>
      <c r="I46" s="90">
        <f>(SUM($D$14:$F$14)-SUM($D$52:I$52))*$C$46/12</f>
        <v>250</v>
      </c>
      <c r="J46" s="90">
        <f>(SUM($D$14:$F$14)-SUM($D$52:J$52))*$C$46/12</f>
        <v>241.66666666666666</v>
      </c>
      <c r="K46" s="90">
        <f>(SUM($D$14:$F$14)-SUM($D$52:K$52))*$C$46/12</f>
        <v>233.33333333333329</v>
      </c>
      <c r="L46" s="90">
        <f>(SUM($D$14:$F$14)-SUM($D$52:L$52))*$C$46/12</f>
        <v>225</v>
      </c>
      <c r="M46" s="90">
        <f>(SUM($D$14:$F$14)-SUM($D$52:M$52))*$C$46/12</f>
        <v>216.66666666666666</v>
      </c>
      <c r="N46" s="90">
        <f>(SUM($D$14:$F$14)-SUM($D$52:N$52))*$C$46/12</f>
        <v>208.33333333333329</v>
      </c>
      <c r="O46" s="90">
        <f>(SUM($D$14:$F$14)-SUM($D$52:O$52))*$C$46/12</f>
        <v>200</v>
      </c>
      <c r="P46" s="90">
        <f>(SUM($D$14:$F$14)-SUM($D$52:P$52))*$C$46/12</f>
        <v>191.66666666666666</v>
      </c>
      <c r="Q46" s="90">
        <f>(SUM($D$14:$F$14)-SUM($D$52:Q$52))*$C$46/12</f>
        <v>183.33333333333334</v>
      </c>
      <c r="R46" s="90">
        <f>(SUM($D$14:$F$14)-SUM($D$52:R$52))*$C$46/12</f>
        <v>175</v>
      </c>
      <c r="S46" s="90">
        <f>(SUM($D$14:$F$14)-SUM($D$52:S$52))*$C$46/12</f>
        <v>166.66666666666666</v>
      </c>
      <c r="T46" s="90">
        <f>(SUM($D$14:$F$14)-SUM($D$52:T$52))*$C$46/12</f>
        <v>158.33333333333334</v>
      </c>
      <c r="U46" s="90">
        <f>(SUM($D$14:$F$14)-SUM($D$52:U$52))*$C$46/12</f>
        <v>150</v>
      </c>
      <c r="V46" s="90">
        <f>(SUM($D$14:$F$14)-SUM($D$52:V$52))*$C$46/12</f>
        <v>141.66666666666666</v>
      </c>
      <c r="W46" s="90">
        <f>(SUM($D$14:$F$14)-SUM($D$52:W$52))*$C$46/12</f>
        <v>133.33333333333331</v>
      </c>
      <c r="X46" s="90">
        <f>(SUM($D$14:$F$14)-SUM($D$52:X$52))*$C$46/12</f>
        <v>124.99999999999999</v>
      </c>
      <c r="Y46" s="90">
        <f>(SUM($D$14:$F$14)-SUM($D$52:Y$52))*$C$46/12</f>
        <v>116.66666666666663</v>
      </c>
      <c r="Z46" s="90">
        <f>(SUM($D$14:$F$14)-SUM($D$52:Z$52))*$C$46/12</f>
        <v>108.3333333333333</v>
      </c>
      <c r="AA46" s="90">
        <f>(SUM($D$14:$F$14)-SUM($D$52:AA$52))*$C$46/12</f>
        <v>99.999999999999957</v>
      </c>
      <c r="AB46" s="90">
        <f>(SUM($D$14:$F$14)-SUM($D$52:AB$52))*$C$46/12</f>
        <v>91.666666666666629</v>
      </c>
      <c r="AC46" s="90">
        <f>(SUM($D$14:$F$14)-SUM($D$52:AC$52))*$C$46/12</f>
        <v>83.333333333333286</v>
      </c>
      <c r="AD46" s="90">
        <f>(SUM($D$14:$F$14)-SUM($D$52:AD$52))*$C$46/12</f>
        <v>74.999999999999957</v>
      </c>
      <c r="AE46" s="90">
        <f>(SUM($D$14:$F$14)-SUM($D$52:AE$52))*$C$46/12</f>
        <v>66.666666666666643</v>
      </c>
      <c r="AF46" s="90">
        <f>(SUM($D$14:$F$14)-SUM($D$52:AF$52))*$C$46/12</f>
        <v>58.333333333333314</v>
      </c>
      <c r="AG46" s="90">
        <f>(SUM($D$14:$F$14)-SUM($D$52:AG$52))*$C$46/12</f>
        <v>50</v>
      </c>
      <c r="AH46" s="90">
        <f>(SUM($D$14:$F$14)-SUM($D$52:AH$52))*$C$46/12</f>
        <v>41.666666666666679</v>
      </c>
      <c r="AI46" s="90">
        <f>(SUM($D$14:$F$14)-SUM($D$52:AI$52))*$C$46/12</f>
        <v>33.333333333333357</v>
      </c>
      <c r="AJ46" s="90">
        <f>(SUM($D$14:$F$14)-SUM($D$52:AJ$52))*$C$46/12</f>
        <v>25.000000000000032</v>
      </c>
      <c r="AK46" s="90">
        <f>(SUM($D$14:$F$14)-SUM($D$52:AK$52))*$C$46/12</f>
        <v>16.666666666666714</v>
      </c>
      <c r="AL46" s="90">
        <f>(SUM($D$14:$F$14)-SUM($D$52:AL$52))*$C$46/12</f>
        <v>8.3333333333333943</v>
      </c>
      <c r="AM46" s="90">
        <f>(SUM($D$14:$F$14)-SUM($D$52:AM$52))*$C$46/12</f>
        <v>7.2759576141834261E-14</v>
      </c>
    </row>
    <row r="47" spans="1:39" s="83" customFormat="1" ht="15.75" outlineLevel="1" x14ac:dyDescent="0.25">
      <c r="A47" s="85"/>
      <c r="B47" s="89" t="s">
        <v>26</v>
      </c>
      <c r="C47" s="88"/>
      <c r="D47" s="87">
        <f>IF($D$23=$D$11,D34,0)</f>
        <v>0</v>
      </c>
      <c r="E47" s="86">
        <f>IF($D$23=$D$11,D47,IF($D$23=$E$11,D34,0))</f>
        <v>1500</v>
      </c>
      <c r="F47" s="86">
        <f>IF(OR($D$23=$D$11,$D$23=$E$11),E47,IF($D$23=$F$11,D34,0))</f>
        <v>1500</v>
      </c>
      <c r="G47" s="66">
        <f>F47</f>
        <v>1500</v>
      </c>
      <c r="H47" s="66">
        <f>G47</f>
        <v>1500</v>
      </c>
      <c r="I47" s="66">
        <f>H47</f>
        <v>1500</v>
      </c>
      <c r="J47" s="66">
        <f>I47</f>
        <v>1500</v>
      </c>
      <c r="K47" s="66">
        <f>J47</f>
        <v>1500</v>
      </c>
      <c r="L47" s="66">
        <f>K47</f>
        <v>1500</v>
      </c>
      <c r="M47" s="66">
        <f>L47</f>
        <v>1500</v>
      </c>
      <c r="N47" s="66">
        <f>M47</f>
        <v>1500</v>
      </c>
      <c r="O47" s="66">
        <f>N47</f>
        <v>1500</v>
      </c>
      <c r="P47" s="66">
        <f>O47</f>
        <v>1500</v>
      </c>
      <c r="Q47" s="66">
        <f>P47</f>
        <v>1500</v>
      </c>
      <c r="R47" s="66">
        <f>Q47</f>
        <v>1500</v>
      </c>
      <c r="S47" s="66">
        <f>R47</f>
        <v>1500</v>
      </c>
      <c r="T47" s="66">
        <f>S47</f>
        <v>1500</v>
      </c>
      <c r="U47" s="66">
        <f>T47</f>
        <v>1500</v>
      </c>
      <c r="V47" s="66">
        <f>U47</f>
        <v>1500</v>
      </c>
      <c r="W47" s="66">
        <f>V47</f>
        <v>1500</v>
      </c>
      <c r="X47" s="66">
        <f>W47</f>
        <v>1500</v>
      </c>
      <c r="Y47" s="66">
        <f>X47</f>
        <v>1500</v>
      </c>
      <c r="Z47" s="66">
        <f>Y47</f>
        <v>1500</v>
      </c>
      <c r="AA47" s="66">
        <f>Z47</f>
        <v>1500</v>
      </c>
      <c r="AB47" s="66">
        <f>AA47</f>
        <v>1500</v>
      </c>
      <c r="AC47" s="66">
        <f>AB47</f>
        <v>1500</v>
      </c>
      <c r="AD47" s="66">
        <f>AC47</f>
        <v>1500</v>
      </c>
      <c r="AE47" s="66">
        <f>AD47</f>
        <v>1500</v>
      </c>
      <c r="AF47" s="66">
        <f>AE47</f>
        <v>1500</v>
      </c>
      <c r="AG47" s="66">
        <f>AF47</f>
        <v>1500</v>
      </c>
      <c r="AH47" s="66">
        <f>AG47</f>
        <v>1500</v>
      </c>
      <c r="AI47" s="66">
        <f>AH47</f>
        <v>1500</v>
      </c>
      <c r="AJ47" s="66">
        <f>AI47</f>
        <v>1500</v>
      </c>
      <c r="AK47" s="66">
        <f>AJ47</f>
        <v>1500</v>
      </c>
      <c r="AL47" s="66">
        <f>AK47</f>
        <v>1500</v>
      </c>
      <c r="AM47" s="65">
        <f>AL47</f>
        <v>1500</v>
      </c>
    </row>
    <row r="48" spans="1:39" s="83" customFormat="1" ht="15.75" hidden="1" outlineLevel="2" x14ac:dyDescent="0.25">
      <c r="A48" s="85"/>
      <c r="B48" s="82" t="s">
        <v>25</v>
      </c>
      <c r="C48" s="81"/>
      <c r="D48" s="80">
        <f>D38-D39</f>
        <v>0</v>
      </c>
      <c r="E48" s="80">
        <f>E38-E39</f>
        <v>91000</v>
      </c>
      <c r="F48" s="80">
        <f>F38-F39</f>
        <v>91000</v>
      </c>
      <c r="G48" s="80">
        <f>G38-G39</f>
        <v>91000</v>
      </c>
      <c r="H48" s="80">
        <f>H38-H39</f>
        <v>91000</v>
      </c>
      <c r="I48" s="80">
        <f>I38-I39</f>
        <v>91000</v>
      </c>
      <c r="J48" s="80">
        <f>J38-J39</f>
        <v>91000</v>
      </c>
      <c r="K48" s="80">
        <f>K38-K39</f>
        <v>91000</v>
      </c>
      <c r="L48" s="80">
        <f>L38-L39</f>
        <v>91000</v>
      </c>
      <c r="M48" s="80">
        <f>M38-M39</f>
        <v>91000</v>
      </c>
      <c r="N48" s="80">
        <f>N38-N39</f>
        <v>91000</v>
      </c>
      <c r="O48" s="80">
        <f>O38-O39</f>
        <v>91000</v>
      </c>
      <c r="P48" s="80">
        <f>P38-P39</f>
        <v>91000</v>
      </c>
      <c r="Q48" s="80">
        <f>Q38-Q39</f>
        <v>91000</v>
      </c>
      <c r="R48" s="80">
        <f>R38-R39</f>
        <v>91000</v>
      </c>
      <c r="S48" s="80">
        <f>S38-S39</f>
        <v>91000</v>
      </c>
      <c r="T48" s="80">
        <f>T38-T39</f>
        <v>91000</v>
      </c>
      <c r="U48" s="80">
        <f>U38-U39</f>
        <v>91000</v>
      </c>
      <c r="V48" s="80">
        <f>V38-V39</f>
        <v>91000</v>
      </c>
      <c r="W48" s="80">
        <f>W38-W39</f>
        <v>91000</v>
      </c>
      <c r="X48" s="80">
        <f>X38-X39</f>
        <v>91000</v>
      </c>
      <c r="Y48" s="80">
        <f>Y38-Y39</f>
        <v>91000</v>
      </c>
      <c r="Z48" s="80">
        <f>Z38-Z39</f>
        <v>91000</v>
      </c>
      <c r="AA48" s="80">
        <f>AA38-AA39</f>
        <v>91000</v>
      </c>
      <c r="AB48" s="80">
        <f>AB38-AB39</f>
        <v>91000</v>
      </c>
      <c r="AC48" s="80">
        <f>AC38-AC39</f>
        <v>91000</v>
      </c>
      <c r="AD48" s="80">
        <f>AD38-AD39</f>
        <v>91000</v>
      </c>
      <c r="AE48" s="80">
        <f>AE38-AE39</f>
        <v>91000</v>
      </c>
      <c r="AF48" s="80">
        <f>AF38-AF39</f>
        <v>91000</v>
      </c>
      <c r="AG48" s="80">
        <f>AG38-AG39</f>
        <v>91000</v>
      </c>
      <c r="AH48" s="80">
        <f>AH38-AH39</f>
        <v>91000</v>
      </c>
      <c r="AI48" s="80">
        <f>AI38-AI39</f>
        <v>91000</v>
      </c>
      <c r="AJ48" s="80">
        <f>AJ38-AJ39</f>
        <v>91000</v>
      </c>
      <c r="AK48" s="80">
        <f>AK38-AK39</f>
        <v>91000</v>
      </c>
      <c r="AL48" s="80">
        <f>AL38-AL39</f>
        <v>91000</v>
      </c>
      <c r="AM48" s="84">
        <f>AM38-AM39</f>
        <v>91000</v>
      </c>
    </row>
    <row r="49" spans="1:39" ht="15.75" hidden="1" outlineLevel="2" x14ac:dyDescent="0.25">
      <c r="A49" s="59"/>
      <c r="B49" s="82" t="s">
        <v>24</v>
      </c>
      <c r="C49" s="81"/>
      <c r="D49" s="80">
        <f>D48-D46-D47</f>
        <v>0</v>
      </c>
      <c r="E49" s="79">
        <f>D49+E48-E46-E47</f>
        <v>89250</v>
      </c>
      <c r="F49" s="79">
        <f>E49+F48-F46-F47</f>
        <v>178500</v>
      </c>
      <c r="G49" s="79">
        <f>F49+G48-G46-G47</f>
        <v>267750</v>
      </c>
      <c r="H49" s="79">
        <f>G49+H48-H46-H47</f>
        <v>357000</v>
      </c>
      <c r="I49" s="79">
        <f>H49+I48-I46-I47</f>
        <v>446250</v>
      </c>
      <c r="J49" s="79">
        <f>I49+J48-J46-J47</f>
        <v>535508.33333333337</v>
      </c>
      <c r="K49" s="79">
        <f>J49+K48-K46-K47</f>
        <v>624775</v>
      </c>
      <c r="L49" s="79">
        <f>K49+L48-L46-L47</f>
        <v>714050</v>
      </c>
      <c r="M49" s="79">
        <f>L49+M48-M46-M47</f>
        <v>803333.33333333337</v>
      </c>
      <c r="N49" s="79">
        <f>M49+N48-N46-N47</f>
        <v>892625</v>
      </c>
      <c r="O49" s="79">
        <f>N49+O48-O46-O47</f>
        <v>981925</v>
      </c>
      <c r="P49" s="79">
        <f>O49+P48-P46-P47</f>
        <v>1071233.3333333333</v>
      </c>
      <c r="Q49" s="79">
        <f>P49+Q48-Q46-Q47</f>
        <v>1160550</v>
      </c>
      <c r="R49" s="79">
        <f>Q49+R48-R46-R47</f>
        <v>1249875</v>
      </c>
      <c r="S49" s="79">
        <f>R49+S48-S46-S47</f>
        <v>1339208.3333333333</v>
      </c>
      <c r="T49" s="79">
        <f>S49+T48-T46-T47</f>
        <v>1428550</v>
      </c>
      <c r="U49" s="79">
        <f>T49+U48-U46-U47</f>
        <v>1517900</v>
      </c>
      <c r="V49" s="79">
        <f>U49+V48-V46-V47</f>
        <v>1607258.3333333333</v>
      </c>
      <c r="W49" s="79">
        <f>V49+W48-W46-W47</f>
        <v>1696625</v>
      </c>
      <c r="X49" s="79">
        <f>W49+X48-X46-X47</f>
        <v>1786000</v>
      </c>
      <c r="Y49" s="79">
        <f>X49+Y48-Y46-Y47</f>
        <v>1875383.3333333333</v>
      </c>
      <c r="Z49" s="79">
        <f>Y49+Z48-Z46-Z47</f>
        <v>1964775</v>
      </c>
      <c r="AA49" s="79">
        <f>Z49+AA48-AA46-AA47</f>
        <v>2054175</v>
      </c>
      <c r="AB49" s="79">
        <f>AA49+AB48-AB46-AB47</f>
        <v>2143583.3333333335</v>
      </c>
      <c r="AC49" s="79">
        <f>AB49+AC48-AC46-AC47</f>
        <v>2233000</v>
      </c>
      <c r="AD49" s="79">
        <f>AC49+AD48-AD46-AD47</f>
        <v>2322425</v>
      </c>
      <c r="AE49" s="79">
        <f>AD49+AE48-AE46-AE47</f>
        <v>2411858.3333333335</v>
      </c>
      <c r="AF49" s="79">
        <f>AE49+AF48-AF46-AF47</f>
        <v>2501300</v>
      </c>
      <c r="AG49" s="79">
        <f>AF49+AG48-AG46-AG47</f>
        <v>2590750</v>
      </c>
      <c r="AH49" s="79">
        <f>AG49+AH48-AH46-AH47</f>
        <v>2680208.3333333335</v>
      </c>
      <c r="AI49" s="79">
        <f>AH49+AI48-AI46-AI47</f>
        <v>2769675</v>
      </c>
      <c r="AJ49" s="79">
        <f>AI49+AJ48-AJ46-AJ47</f>
        <v>2859150</v>
      </c>
      <c r="AK49" s="79">
        <f>AJ49+AK48-AK46-AK47</f>
        <v>2948633.3333333335</v>
      </c>
      <c r="AL49" s="79">
        <f>AK49+AL48-AL46-AL47</f>
        <v>3038125</v>
      </c>
      <c r="AM49" s="78">
        <f>AL49+AM48-AM46-AM47</f>
        <v>3127625</v>
      </c>
    </row>
    <row r="50" spans="1:39" ht="15.75" hidden="1" customHeight="1" outlineLevel="2" x14ac:dyDescent="0.25">
      <c r="A50" s="59"/>
      <c r="B50" s="77" t="s">
        <v>23</v>
      </c>
      <c r="C50" s="76"/>
      <c r="D50" s="75">
        <f>-(D21-D49)</f>
        <v>0</v>
      </c>
      <c r="E50" s="75">
        <f>-(E21-E49)</f>
        <v>59250</v>
      </c>
      <c r="F50" s="75">
        <f>-($F$21-F49)</f>
        <v>128500</v>
      </c>
      <c r="G50" s="75">
        <f>-($F$21-G49)</f>
        <v>217750</v>
      </c>
      <c r="H50" s="75">
        <f>-($F$21-H49)</f>
        <v>307000</v>
      </c>
      <c r="I50" s="75">
        <f>-($F$21-I49)</f>
        <v>396250</v>
      </c>
      <c r="J50" s="75">
        <f>-($F$21-J49)</f>
        <v>485508.33333333337</v>
      </c>
      <c r="K50" s="75">
        <f>-($F$21-K49)</f>
        <v>574775</v>
      </c>
      <c r="L50" s="75">
        <f>-($F$21-L49)</f>
        <v>664050</v>
      </c>
      <c r="M50" s="75">
        <f>-($F$21-M49)</f>
        <v>753333.33333333337</v>
      </c>
      <c r="N50" s="75">
        <f>-($F$21-N49)</f>
        <v>842625</v>
      </c>
      <c r="O50" s="75">
        <f>-($F$21-O49)</f>
        <v>931925</v>
      </c>
      <c r="P50" s="75">
        <f>-($F$21-P49)</f>
        <v>1021233.3333333333</v>
      </c>
      <c r="Q50" s="75">
        <f>-($F$21-Q49)</f>
        <v>1110550</v>
      </c>
      <c r="R50" s="75">
        <f>-($F$21-R49)</f>
        <v>1199875</v>
      </c>
      <c r="S50" s="75">
        <f>-($F$21-S49)</f>
        <v>1289208.3333333333</v>
      </c>
      <c r="T50" s="75">
        <f>-($F$21-T49)</f>
        <v>1378550</v>
      </c>
      <c r="U50" s="75">
        <f>-($F$21-U49)</f>
        <v>1467900</v>
      </c>
      <c r="V50" s="75">
        <f>-($F$21-V49)</f>
        <v>1557258.3333333333</v>
      </c>
      <c r="W50" s="75">
        <f>-($F$21-W49)</f>
        <v>1646625</v>
      </c>
      <c r="X50" s="75">
        <f>-($F$21-X49)</f>
        <v>1736000</v>
      </c>
      <c r="Y50" s="75">
        <f>-($F$21-Y49)</f>
        <v>1825383.3333333333</v>
      </c>
      <c r="Z50" s="75">
        <f>-($F$21-Z49)</f>
        <v>1914775</v>
      </c>
      <c r="AA50" s="75">
        <f>-($F$21-AA49)</f>
        <v>2004175</v>
      </c>
      <c r="AB50" s="75">
        <f>-($F$21-AB49)</f>
        <v>2093583.3333333335</v>
      </c>
      <c r="AC50" s="75">
        <f>-($F$21-AC49)</f>
        <v>2183000</v>
      </c>
      <c r="AD50" s="75">
        <f>-($F$21-AD49)</f>
        <v>2272425</v>
      </c>
      <c r="AE50" s="75">
        <f>-($F$21-AE49)</f>
        <v>2361858.3333333335</v>
      </c>
      <c r="AF50" s="75">
        <f>-($F$21-AF49)</f>
        <v>2451300</v>
      </c>
      <c r="AG50" s="75">
        <f>-($F$21-AG49)</f>
        <v>2540750</v>
      </c>
      <c r="AH50" s="75">
        <f>-($F$21-AH49)</f>
        <v>2630208.3333333335</v>
      </c>
      <c r="AI50" s="75">
        <f>-($F$21-AI49)</f>
        <v>2719675</v>
      </c>
      <c r="AJ50" s="75">
        <f>-($F$21-AJ49)</f>
        <v>2809150</v>
      </c>
      <c r="AK50" s="75">
        <f>-($F$21-AK49)</f>
        <v>2898633.3333333335</v>
      </c>
      <c r="AL50" s="75">
        <f>-($F$21-AL49)</f>
        <v>2988125</v>
      </c>
      <c r="AM50" s="74">
        <f>-($F$21-AM49)</f>
        <v>3077625</v>
      </c>
    </row>
    <row r="51" spans="1:39" ht="15.75" hidden="1" customHeight="1" outlineLevel="2" x14ac:dyDescent="0.25">
      <c r="A51" s="59"/>
      <c r="B51" s="73"/>
      <c r="C51" s="72"/>
      <c r="D51" s="71">
        <f>IF(D50&gt;=0,D37,0)</f>
        <v>1</v>
      </c>
      <c r="E51" s="71">
        <f>IF(AND(D50&lt;0,E50&gt;=0),E37,0)</f>
        <v>0</v>
      </c>
      <c r="F51" s="71">
        <f>IF(AND(E50&lt;0,F50&gt;=0),F37,0)</f>
        <v>0</v>
      </c>
      <c r="G51" s="71">
        <f>IF(AND(F50&lt;0,G50&gt;=0),G37,0)</f>
        <v>0</v>
      </c>
      <c r="H51" s="71">
        <f>IF(AND(G50&lt;0,H50&gt;=0),H37,0)</f>
        <v>0</v>
      </c>
      <c r="I51" s="71">
        <f>IF(AND(H50&lt;0,I50&gt;=0),I37,0)</f>
        <v>0</v>
      </c>
      <c r="J51" s="71">
        <f>IF(AND(I50&lt;0,J50&gt;=0),J37,0)</f>
        <v>0</v>
      </c>
      <c r="K51" s="71">
        <f>IF(AND(J50&lt;0,K50&gt;=0),K37,0)</f>
        <v>0</v>
      </c>
      <c r="L51" s="71">
        <f>IF(AND(K50&lt;0,L50&gt;=0),L37,0)</f>
        <v>0</v>
      </c>
      <c r="M51" s="71">
        <f>IF(AND(L50&lt;0,M50&gt;=0),M37,0)</f>
        <v>0</v>
      </c>
      <c r="N51" s="71">
        <f>IF(AND(M50&lt;0,N50&gt;=0),N37,0)</f>
        <v>0</v>
      </c>
      <c r="O51" s="71">
        <f>IF(AND(N50&lt;0,O50&gt;=0),O37,0)</f>
        <v>0</v>
      </c>
      <c r="P51" s="71">
        <f>IF(AND(O50&lt;0,P50&gt;=0),P37,0)</f>
        <v>0</v>
      </c>
      <c r="Q51" s="71">
        <f>IF(AND(P50&lt;0,Q50&gt;=0),Q37,0)</f>
        <v>0</v>
      </c>
      <c r="R51" s="71">
        <f>IF(AND(Q50&lt;0,R50&gt;=0),R37,0)</f>
        <v>0</v>
      </c>
      <c r="S51" s="71">
        <f>IF(AND(R50&lt;0,S50&gt;=0),S37,0)</f>
        <v>0</v>
      </c>
      <c r="T51" s="71">
        <f>IF(AND(S50&lt;0,T50&gt;=0),T37,0)</f>
        <v>0</v>
      </c>
      <c r="U51" s="71">
        <f>IF(AND(T50&lt;0,U50&gt;=0),U37,0)</f>
        <v>0</v>
      </c>
      <c r="V51" s="71">
        <f>IF(AND(U50&lt;0,V50&gt;=0),V37,0)</f>
        <v>0</v>
      </c>
      <c r="W51" s="71">
        <f>IF(AND(V50&lt;0,W50&gt;=0),W37,0)</f>
        <v>0</v>
      </c>
      <c r="X51" s="71">
        <f>IF(AND(W50&lt;0,X50&gt;=0),X37,0)</f>
        <v>0</v>
      </c>
      <c r="Y51" s="71">
        <f>IF(AND(X50&lt;0,Y50&gt;=0),Y37,0)</f>
        <v>0</v>
      </c>
      <c r="Z51" s="71">
        <f>IF(AND(Y50&lt;0,Z50&gt;=0),Z37,0)</f>
        <v>0</v>
      </c>
      <c r="AA51" s="71">
        <f>IF(AND(Z50&lt;0,AA50&gt;=0),AA37,0)</f>
        <v>0</v>
      </c>
      <c r="AB51" s="71">
        <f>IF(AND(AA50&lt;0,AB50&gt;=0),AB37,0)</f>
        <v>0</v>
      </c>
      <c r="AC51" s="71">
        <f>IF(AND(AB50&lt;0,AC50&gt;=0),AC37,0)</f>
        <v>0</v>
      </c>
      <c r="AD51" s="71">
        <f>IF(AND(AC50&lt;0,AD50&gt;=0),AD37,0)</f>
        <v>0</v>
      </c>
      <c r="AE51" s="71">
        <f>IF(AND(AD50&lt;0,AE50&gt;=0),AE37,0)</f>
        <v>0</v>
      </c>
      <c r="AF51" s="71">
        <f>IF(AND(AE50&lt;0,AF50&gt;=0),AF37,0)</f>
        <v>0</v>
      </c>
      <c r="AG51" s="71">
        <f>IF(AND(AF50&lt;0,AG50&gt;=0),AG37,0)</f>
        <v>0</v>
      </c>
      <c r="AH51" s="71">
        <f>IF(AND(AG50&lt;0,AH50&gt;=0),AH37,0)</f>
        <v>0</v>
      </c>
      <c r="AI51" s="71">
        <f>IF(AND(AH50&lt;0,AI50&gt;=0),AI37,0)</f>
        <v>0</v>
      </c>
      <c r="AJ51" s="71">
        <f>IF(AND(AI50&lt;0,AJ50&gt;=0),AJ37,0)</f>
        <v>0</v>
      </c>
      <c r="AK51" s="71">
        <f>IF(AND(AJ50&lt;0,AK50&gt;=0),AK37,0)</f>
        <v>0</v>
      </c>
      <c r="AL51" s="71">
        <f>IF(AND(AK50&lt;0,AL50&gt;=0),AL37,0)</f>
        <v>0</v>
      </c>
      <c r="AM51" s="70">
        <f>IF(AND(AL50&lt;0,AM50&gt;=0),AM37,0)</f>
        <v>0</v>
      </c>
    </row>
    <row r="52" spans="1:39" ht="15.75" customHeight="1" outlineLevel="1" collapsed="1" x14ac:dyDescent="0.25">
      <c r="A52" s="59"/>
      <c r="B52" s="69" t="s">
        <v>22</v>
      </c>
      <c r="C52" s="68"/>
      <c r="D52" s="67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f>IF(AND($D$14&lt;&gt;"",$D$14&lt;&gt;0),SUM($D$14:$F$14)/30,0)</f>
        <v>1666.6666666666667</v>
      </c>
      <c r="K52" s="66">
        <f>IF(J52&lt;&gt;0,J52,IF(AND($E$14&lt;&gt;"",$E$14&lt;&gt;0),SUM($D$14:$F$14)/29,0))</f>
        <v>1666.6666666666667</v>
      </c>
      <c r="L52" s="66">
        <f>IF(K52&lt;&gt;0,K52,IF(AND(F14&lt;&gt;"",F14&lt;&gt;0),SUM($D$14:$F$14)/28,0))</f>
        <v>1666.6666666666667</v>
      </c>
      <c r="M52" s="66">
        <f>L52</f>
        <v>1666.6666666666667</v>
      </c>
      <c r="N52" s="66">
        <f>M52</f>
        <v>1666.6666666666667</v>
      </c>
      <c r="O52" s="66">
        <f>N52</f>
        <v>1666.6666666666667</v>
      </c>
      <c r="P52" s="66">
        <f>O52</f>
        <v>1666.6666666666667</v>
      </c>
      <c r="Q52" s="66">
        <f>P52</f>
        <v>1666.6666666666667</v>
      </c>
      <c r="R52" s="66">
        <f>Q52</f>
        <v>1666.6666666666667</v>
      </c>
      <c r="S52" s="66">
        <f>R52</f>
        <v>1666.6666666666667</v>
      </c>
      <c r="T52" s="66">
        <f>S52</f>
        <v>1666.6666666666667</v>
      </c>
      <c r="U52" s="66">
        <f>T52</f>
        <v>1666.6666666666667</v>
      </c>
      <c r="V52" s="66">
        <f>U52</f>
        <v>1666.6666666666667</v>
      </c>
      <c r="W52" s="66">
        <f>V52</f>
        <v>1666.6666666666667</v>
      </c>
      <c r="X52" s="66">
        <f>W52</f>
        <v>1666.6666666666667</v>
      </c>
      <c r="Y52" s="66">
        <f>X52</f>
        <v>1666.6666666666667</v>
      </c>
      <c r="Z52" s="66">
        <f>Y52</f>
        <v>1666.6666666666667</v>
      </c>
      <c r="AA52" s="66">
        <f>Z52</f>
        <v>1666.6666666666667</v>
      </c>
      <c r="AB52" s="66">
        <f>AA52</f>
        <v>1666.6666666666667</v>
      </c>
      <c r="AC52" s="66">
        <f>AB52</f>
        <v>1666.6666666666667</v>
      </c>
      <c r="AD52" s="66">
        <f>AC52</f>
        <v>1666.6666666666667</v>
      </c>
      <c r="AE52" s="66">
        <f>AD52</f>
        <v>1666.6666666666667</v>
      </c>
      <c r="AF52" s="66">
        <f>AE52</f>
        <v>1666.6666666666667</v>
      </c>
      <c r="AG52" s="66">
        <f>AF52</f>
        <v>1666.6666666666667</v>
      </c>
      <c r="AH52" s="66">
        <f>AG52</f>
        <v>1666.6666666666667</v>
      </c>
      <c r="AI52" s="66">
        <f>AH52</f>
        <v>1666.6666666666667</v>
      </c>
      <c r="AJ52" s="66">
        <f>AI52</f>
        <v>1666.6666666666667</v>
      </c>
      <c r="AK52" s="66">
        <f>AJ52</f>
        <v>1666.6666666666667</v>
      </c>
      <c r="AL52" s="66">
        <f>AK52</f>
        <v>1666.6666666666667</v>
      </c>
      <c r="AM52" s="65">
        <f>AL52</f>
        <v>1666.6666666666667</v>
      </c>
    </row>
    <row r="53" spans="1:39" ht="15.75" customHeight="1" outlineLevel="1" thickBot="1" x14ac:dyDescent="0.3">
      <c r="A53" s="59"/>
      <c r="B53" s="64" t="s">
        <v>5</v>
      </c>
      <c r="C53" s="63"/>
      <c r="D53" s="62">
        <f>D12-D15+D48-D46-D47-D52</f>
        <v>50000</v>
      </c>
      <c r="E53" s="61">
        <f>D53+E12-E15+E48-E46-E47-E52</f>
        <v>109250</v>
      </c>
      <c r="F53" s="61">
        <f>E53+F12-F15+F48-F46-F47-F52</f>
        <v>178500</v>
      </c>
      <c r="G53" s="61">
        <f>F53+G48-G46-G47-G52</f>
        <v>267750</v>
      </c>
      <c r="H53" s="61">
        <f>G53+H48-H46-H47-H52</f>
        <v>357000</v>
      </c>
      <c r="I53" s="61">
        <f>H53+I48-I46-I47-I52</f>
        <v>446250</v>
      </c>
      <c r="J53" s="61">
        <f>I53+J48-J46-J47-J52</f>
        <v>533841.66666666674</v>
      </c>
      <c r="K53" s="61">
        <f>J53+K48-K46-K47-K52</f>
        <v>621441.66666666674</v>
      </c>
      <c r="L53" s="61">
        <f>K53+L48-L46-L47-L52</f>
        <v>709050.00000000012</v>
      </c>
      <c r="M53" s="61">
        <f>L53+M48-M46-M47-M52</f>
        <v>796666.66666666686</v>
      </c>
      <c r="N53" s="61">
        <f>M53+N48-N46-N47-N52</f>
        <v>884291.66666666686</v>
      </c>
      <c r="O53" s="61">
        <f>N53+O48-O46-O47-O52</f>
        <v>971925.00000000023</v>
      </c>
      <c r="P53" s="61">
        <f>O53+P48-P46-P47-P52</f>
        <v>1059566.6666666667</v>
      </c>
      <c r="Q53" s="61">
        <f>P53+Q48-Q46-Q47-Q52</f>
        <v>1147216.6666666667</v>
      </c>
      <c r="R53" s="61">
        <f>Q53+R48-R46-R47-R52</f>
        <v>1234875</v>
      </c>
      <c r="S53" s="61">
        <f>R53+S48-S46-S47-S52</f>
        <v>1322541.6666666665</v>
      </c>
      <c r="T53" s="61">
        <f>S53+T48-T46-T47-T52</f>
        <v>1410216.6666666665</v>
      </c>
      <c r="U53" s="61">
        <f>T53+U48-U46-U47-U52</f>
        <v>1497899.9999999998</v>
      </c>
      <c r="V53" s="61">
        <f>U53+V48-V46-V47-V52</f>
        <v>1585591.6666666663</v>
      </c>
      <c r="W53" s="61">
        <f>V53+W48-W46-W47-W52</f>
        <v>1673291.6666666663</v>
      </c>
      <c r="X53" s="61">
        <f>W53+X48-X46-X47-X52</f>
        <v>1760999.9999999995</v>
      </c>
      <c r="Y53" s="61">
        <f>X53+Y48-Y46-Y47-Y52</f>
        <v>1848716.666666666</v>
      </c>
      <c r="Z53" s="61">
        <f>Y53+Z48-Z46-Z47-Z52</f>
        <v>1936441.666666666</v>
      </c>
      <c r="AA53" s="61">
        <f>Z53+AA48-AA46-AA47-AA52</f>
        <v>2024174.9999999993</v>
      </c>
      <c r="AB53" s="61">
        <f>AA53+AB48-AB46-AB47-AB52</f>
        <v>2111916.666666666</v>
      </c>
      <c r="AC53" s="61">
        <f>AB53+AC48-AC46-AC47-AC52</f>
        <v>2199666.666666666</v>
      </c>
      <c r="AD53" s="61">
        <f>AC53+AD48-AD46-AD47-AD52</f>
        <v>2287424.9999999995</v>
      </c>
      <c r="AE53" s="61">
        <f>AD53+AE48-AE46-AE47-AE52</f>
        <v>2375191.6666666665</v>
      </c>
      <c r="AF53" s="61">
        <f>AE53+AF48-AF46-AF47-AF52</f>
        <v>2462966.6666666665</v>
      </c>
      <c r="AG53" s="61">
        <f>AF53+AG48-AG46-AG47-AG52</f>
        <v>2550750</v>
      </c>
      <c r="AH53" s="61">
        <f>AG53+AH48-AH46-AH47-AH52</f>
        <v>2638541.666666667</v>
      </c>
      <c r="AI53" s="61">
        <f>AH53+AI48-AI46-AI47-AI52</f>
        <v>2726341.666666667</v>
      </c>
      <c r="AJ53" s="61">
        <f>AI53+AJ48-AJ46-AJ47-AJ52</f>
        <v>2814150.0000000005</v>
      </c>
      <c r="AK53" s="61">
        <f>AJ53+AK48-AK46-AK47-AK52</f>
        <v>2901966.6666666674</v>
      </c>
      <c r="AL53" s="61">
        <f>AK53+AL48-AL46-AL47-AL52</f>
        <v>2989791.6666666674</v>
      </c>
      <c r="AM53" s="60">
        <f>AL53+AM48-AM46-AM47-AM52</f>
        <v>3077625.0000000009</v>
      </c>
    </row>
    <row r="54" spans="1:39" ht="17.25" customHeight="1" thickBot="1" x14ac:dyDescent="0.3">
      <c r="A54" s="59"/>
      <c r="B54" s="58"/>
      <c r="C54" s="5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1:39" ht="33.75" customHeight="1" thickBot="1" x14ac:dyDescent="0.3">
      <c r="A55" s="54"/>
      <c r="B55" s="56" t="s">
        <v>21</v>
      </c>
      <c r="C55" s="55">
        <f>IFERROR(IF(AM50&lt;0,"окупаемость проекта более 3-х лет",MAX(D51:AM51)),"-")</f>
        <v>1</v>
      </c>
      <c r="D55" s="51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</row>
    <row r="56" spans="1:39" ht="53.25" customHeight="1" thickBot="1" x14ac:dyDescent="0.3">
      <c r="A56" s="54"/>
      <c r="B56" s="53" t="s">
        <v>20</v>
      </c>
      <c r="C56" s="52" t="str">
        <f>IF(COUNTIF(D53:AM53,"&lt;0")&gt;0,"да","нет")</f>
        <v>нет</v>
      </c>
      <c r="D56" s="51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1:39" ht="12.7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s="2" customFormat="1" ht="18" hidden="1" customHeight="1" outlineLevel="1" x14ac:dyDescent="0.3">
      <c r="A58" s="14"/>
      <c r="B58" s="14"/>
      <c r="C58" s="46" t="s">
        <v>19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s="2" customFormat="1" ht="18.75" hidden="1" outlineLevel="1" x14ac:dyDescent="0.3">
      <c r="A59" s="5"/>
      <c r="B59" s="45" t="s">
        <v>18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s="2" customFormat="1" ht="23.25" hidden="1" customHeight="1" outlineLevel="1" x14ac:dyDescent="0.25">
      <c r="A60" s="43"/>
      <c r="B60" s="42" t="s">
        <v>17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</row>
    <row r="61" spans="1:39" s="2" customFormat="1" ht="15.75" hidden="1" outlineLevel="1" x14ac:dyDescent="0.25">
      <c r="A61" s="14"/>
      <c r="B61" s="40" t="s">
        <v>16</v>
      </c>
      <c r="C61" s="39"/>
      <c r="D61" s="38" t="s">
        <v>3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9" s="2" customFormat="1" ht="15.75" hidden="1" outlineLevel="1" x14ac:dyDescent="0.25">
      <c r="A62" s="14"/>
      <c r="B62" s="36"/>
      <c r="C62" s="35"/>
      <c r="D62" s="34">
        <f>D11</f>
        <v>44348</v>
      </c>
      <c r="E62" s="34">
        <f>E11</f>
        <v>44378</v>
      </c>
      <c r="F62" s="34">
        <f>F11</f>
        <v>44409</v>
      </c>
      <c r="G62" s="34">
        <f>DATE(YEAR(F62),MONTH(F62)+1,DAY(F62))</f>
        <v>44440</v>
      </c>
      <c r="H62" s="34">
        <f>DATE(YEAR(G62),MONTH(G62)+1,DAY(G62))</f>
        <v>44470</v>
      </c>
      <c r="I62" s="34">
        <f>DATE(YEAR(H62),MONTH(H62)+1,DAY(H62))</f>
        <v>44501</v>
      </c>
      <c r="J62" s="34">
        <f>DATE(YEAR(I62),MONTH(I62)+1,DAY(I62))</f>
        <v>44531</v>
      </c>
      <c r="K62" s="34">
        <f>DATE(YEAR(J62),MONTH(J62)+1,DAY(J62))</f>
        <v>44562</v>
      </c>
      <c r="L62" s="34">
        <f>DATE(YEAR(K62),MONTH(K62)+1,DAY(K62))</f>
        <v>44593</v>
      </c>
      <c r="M62" s="34">
        <f>DATE(YEAR(L62),MONTH(L62)+1,DAY(L62))</f>
        <v>44621</v>
      </c>
      <c r="N62" s="34">
        <f>DATE(YEAR(M62),MONTH(M62)+1,DAY(M62))</f>
        <v>44652</v>
      </c>
      <c r="O62" s="34">
        <f>DATE(YEAR(N62),MONTH(N62)+1,DAY(N62))</f>
        <v>44682</v>
      </c>
      <c r="P62" s="34">
        <f>DATE(YEAR(O62),MONTH(O62)+1,DAY(O62))</f>
        <v>44713</v>
      </c>
      <c r="Q62" s="34">
        <f>DATE(YEAR(P62),MONTH(P62)+1,DAY(P62))</f>
        <v>44743</v>
      </c>
      <c r="R62" s="34">
        <f>DATE(YEAR(Q62),MONTH(Q62)+1,DAY(Q62))</f>
        <v>44774</v>
      </c>
      <c r="S62" s="34">
        <f>DATE(YEAR(R62),MONTH(R62)+1,DAY(R62))</f>
        <v>44805</v>
      </c>
      <c r="T62" s="34">
        <f>DATE(YEAR(S62),MONTH(S62)+1,DAY(S62))</f>
        <v>44835</v>
      </c>
      <c r="U62" s="34">
        <f>DATE(YEAR(T62),MONTH(T62)+1,DAY(T62))</f>
        <v>44866</v>
      </c>
      <c r="V62" s="34">
        <f>DATE(YEAR(U62),MONTH(U62)+1,DAY(U62))</f>
        <v>44896</v>
      </c>
      <c r="W62" s="34">
        <f>DATE(YEAR(V62),MONTH(V62)+1,DAY(V62))</f>
        <v>44927</v>
      </c>
      <c r="X62" s="34">
        <f>DATE(YEAR(W62),MONTH(W62)+1,DAY(W62))</f>
        <v>44958</v>
      </c>
      <c r="Y62" s="34">
        <f>DATE(YEAR(X62),MONTH(X62)+1,DAY(X62))</f>
        <v>44986</v>
      </c>
      <c r="Z62" s="34">
        <f>DATE(YEAR(Y62),MONTH(Y62)+1,DAY(Y62))</f>
        <v>45017</v>
      </c>
      <c r="AA62" s="34">
        <f>DATE(YEAR(Z62),MONTH(Z62)+1,DAY(Z62))</f>
        <v>45047</v>
      </c>
      <c r="AB62" s="34">
        <f>DATE(YEAR(AA62),MONTH(AA62)+1,DAY(AA62))</f>
        <v>45078</v>
      </c>
      <c r="AC62" s="34">
        <f>DATE(YEAR(AB62),MONTH(AB62)+1,DAY(AB62))</f>
        <v>45108</v>
      </c>
      <c r="AD62" s="34">
        <f>DATE(YEAR(AC62),MONTH(AC62)+1,DAY(AC62))</f>
        <v>45139</v>
      </c>
      <c r="AE62" s="34">
        <f>DATE(YEAR(AD62),MONTH(AD62)+1,DAY(AD62))</f>
        <v>45170</v>
      </c>
      <c r="AF62" s="34">
        <f>DATE(YEAR(AE62),MONTH(AE62)+1,DAY(AE62))</f>
        <v>45200</v>
      </c>
      <c r="AG62" s="34">
        <f>DATE(YEAR(AF62),MONTH(AF62)+1,DAY(AF62))</f>
        <v>45231</v>
      </c>
      <c r="AH62" s="34">
        <f>DATE(YEAR(AG62),MONTH(AG62)+1,DAY(AG62))</f>
        <v>45261</v>
      </c>
      <c r="AI62" s="34">
        <f>DATE(YEAR(AH62),MONTH(AH62)+1,DAY(AH62))</f>
        <v>45292</v>
      </c>
      <c r="AJ62" s="34">
        <f>DATE(YEAR(AI62),MONTH(AI62)+1,DAY(AI62))</f>
        <v>45323</v>
      </c>
      <c r="AK62" s="34">
        <f>DATE(YEAR(AJ62),MONTH(AJ62)+1,DAY(AJ62))</f>
        <v>45352</v>
      </c>
      <c r="AL62" s="34">
        <f>DATE(YEAR(AK62),MONTH(AK62)+1,DAY(AK62))</f>
        <v>45383</v>
      </c>
      <c r="AM62" s="34">
        <f>DATE(YEAR(AL62),MONTH(AL62)+1,DAY(AL62))</f>
        <v>45413</v>
      </c>
    </row>
    <row r="63" spans="1:39" s="2" customFormat="1" ht="15.75" hidden="1" outlineLevel="1" x14ac:dyDescent="0.25">
      <c r="A63" s="14"/>
      <c r="B63" s="33"/>
      <c r="C63" s="32"/>
      <c r="D63" s="31">
        <v>1</v>
      </c>
      <c r="E63" s="6">
        <v>2</v>
      </c>
      <c r="F63" s="6">
        <v>3</v>
      </c>
      <c r="G63" s="6">
        <v>4</v>
      </c>
      <c r="H63" s="6">
        <v>5</v>
      </c>
      <c r="I63" s="6">
        <v>6</v>
      </c>
      <c r="J63" s="6">
        <v>7</v>
      </c>
      <c r="K63" s="6">
        <v>8</v>
      </c>
      <c r="L63" s="6">
        <v>9</v>
      </c>
      <c r="M63" s="6">
        <v>10</v>
      </c>
      <c r="N63" s="6">
        <v>11</v>
      </c>
      <c r="O63" s="6">
        <v>12</v>
      </c>
      <c r="P63" s="6">
        <v>13</v>
      </c>
      <c r="Q63" s="6">
        <v>14</v>
      </c>
      <c r="R63" s="6">
        <v>15</v>
      </c>
      <c r="S63" s="6">
        <v>16</v>
      </c>
      <c r="T63" s="6">
        <v>17</v>
      </c>
      <c r="U63" s="6">
        <v>18</v>
      </c>
      <c r="V63" s="6">
        <v>19</v>
      </c>
      <c r="W63" s="6">
        <v>20</v>
      </c>
      <c r="X63" s="6">
        <v>21</v>
      </c>
      <c r="Y63" s="6">
        <v>22</v>
      </c>
      <c r="Z63" s="6">
        <v>23</v>
      </c>
      <c r="AA63" s="6">
        <v>24</v>
      </c>
      <c r="AB63" s="6">
        <v>25</v>
      </c>
      <c r="AC63" s="6">
        <v>26</v>
      </c>
      <c r="AD63" s="6">
        <v>27</v>
      </c>
      <c r="AE63" s="6">
        <v>28</v>
      </c>
      <c r="AF63" s="6">
        <v>29</v>
      </c>
      <c r="AG63" s="6">
        <v>30</v>
      </c>
      <c r="AH63" s="6">
        <v>31</v>
      </c>
      <c r="AI63" s="6">
        <v>32</v>
      </c>
      <c r="AJ63" s="6">
        <v>33</v>
      </c>
      <c r="AK63" s="6">
        <v>34</v>
      </c>
      <c r="AL63" s="6">
        <v>35</v>
      </c>
      <c r="AM63" s="6">
        <v>36</v>
      </c>
    </row>
    <row r="64" spans="1:39" s="2" customFormat="1" ht="15.75" hidden="1" outlineLevel="1" x14ac:dyDescent="0.25">
      <c r="A64" s="14"/>
      <c r="B64" s="30" t="s">
        <v>15</v>
      </c>
      <c r="C64" s="29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1:39" s="2" customFormat="1" ht="15.75" hidden="1" outlineLevel="1" x14ac:dyDescent="0.25">
      <c r="A65" s="14"/>
      <c r="B65" s="30" t="s">
        <v>14</v>
      </c>
      <c r="C65" s="29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1:39" s="2" customFormat="1" ht="15.75" hidden="1" outlineLevel="1" x14ac:dyDescent="0.25">
      <c r="A66" s="14"/>
      <c r="B66" s="30" t="s">
        <v>13</v>
      </c>
      <c r="C66" s="29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s="2" customFormat="1" ht="15.75" hidden="1" outlineLevel="1" x14ac:dyDescent="0.25">
      <c r="A67" s="14"/>
      <c r="B67" s="26" t="s">
        <v>12</v>
      </c>
      <c r="C67" s="25"/>
      <c r="D67" s="24">
        <f>-D64+D65-D66</f>
        <v>0</v>
      </c>
      <c r="E67" s="24">
        <f>-E64+E65-E66</f>
        <v>0</v>
      </c>
      <c r="F67" s="24">
        <f>-F64+F65-F66</f>
        <v>0</v>
      </c>
      <c r="G67" s="24">
        <f>-G64+G65-G66</f>
        <v>0</v>
      </c>
      <c r="H67" s="24">
        <f>-H64+H65-H66</f>
        <v>0</v>
      </c>
      <c r="I67" s="24">
        <f>-I64+I65-I66</f>
        <v>0</v>
      </c>
      <c r="J67" s="24">
        <f>-J64+J65-J66</f>
        <v>0</v>
      </c>
      <c r="K67" s="24">
        <f>-K64+K65-K66</f>
        <v>0</v>
      </c>
      <c r="L67" s="24">
        <f>-L64+L65-L66</f>
        <v>0</v>
      </c>
      <c r="M67" s="24">
        <f>-M64+M65-M66</f>
        <v>0</v>
      </c>
      <c r="N67" s="24">
        <f>-N64+N65-N66</f>
        <v>0</v>
      </c>
      <c r="O67" s="24">
        <f>-O64+O65-O66</f>
        <v>0</v>
      </c>
      <c r="P67" s="24">
        <f>-P64+P65-P66</f>
        <v>0</v>
      </c>
      <c r="Q67" s="24">
        <f>-Q64+Q65-Q66</f>
        <v>0</v>
      </c>
      <c r="R67" s="24">
        <f>-R64+R65-R66</f>
        <v>0</v>
      </c>
      <c r="S67" s="24">
        <f>-S64+S65-S66</f>
        <v>0</v>
      </c>
      <c r="T67" s="24">
        <f>-T64+T65-T66</f>
        <v>0</v>
      </c>
      <c r="U67" s="24">
        <f>-U64+U65-U66</f>
        <v>0</v>
      </c>
      <c r="V67" s="24">
        <f>-V64+V65-V66</f>
        <v>0</v>
      </c>
      <c r="W67" s="24">
        <f>-W64+W65-W66</f>
        <v>0</v>
      </c>
      <c r="X67" s="24">
        <f>-X64+X65-X66</f>
        <v>0</v>
      </c>
      <c r="Y67" s="24">
        <f>-Y64+Y65-Y66</f>
        <v>0</v>
      </c>
      <c r="Z67" s="24">
        <f>-Z64+Z65-Z66</f>
        <v>0</v>
      </c>
      <c r="AA67" s="24">
        <f>-AA64+AA65-AA66</f>
        <v>0</v>
      </c>
      <c r="AB67" s="24">
        <f>-AB64+AB65-AB66</f>
        <v>0</v>
      </c>
      <c r="AC67" s="24">
        <f>-AC64+AC65-AC66</f>
        <v>0</v>
      </c>
      <c r="AD67" s="24">
        <f>-AD64+AD65-AD66</f>
        <v>0</v>
      </c>
      <c r="AE67" s="24">
        <f>-AE64+AE65-AE66</f>
        <v>0</v>
      </c>
      <c r="AF67" s="24">
        <f>-AF64+AF65-AF66</f>
        <v>0</v>
      </c>
      <c r="AG67" s="24">
        <f>-AG64+AG65-AG66</f>
        <v>0</v>
      </c>
      <c r="AH67" s="24">
        <f>-AH64+AH65-AH66</f>
        <v>0</v>
      </c>
      <c r="AI67" s="24">
        <f>-AI64+AI65-AI66</f>
        <v>0</v>
      </c>
      <c r="AJ67" s="24">
        <f>-AJ64+AJ65-AJ66</f>
        <v>0</v>
      </c>
      <c r="AK67" s="24">
        <f>-AK64+AK65-AK66</f>
        <v>0</v>
      </c>
      <c r="AL67" s="24">
        <f>-AL64+AL65-AL66</f>
        <v>0</v>
      </c>
      <c r="AM67" s="24">
        <f>-AM64+AM65-AM66</f>
        <v>0</v>
      </c>
    </row>
    <row r="68" spans="1:39" s="2" customFormat="1" ht="15.75" hidden="1" outlineLevel="1" x14ac:dyDescent="0.25">
      <c r="A68" s="14"/>
      <c r="B68" s="17" t="s">
        <v>11</v>
      </c>
      <c r="C68" s="16"/>
      <c r="D68" s="23">
        <f>SUM(D69:D70)-D71-D72</f>
        <v>0</v>
      </c>
      <c r="E68" s="23">
        <f>SUM(E69:E70)-E71-E72</f>
        <v>0</v>
      </c>
      <c r="F68" s="23">
        <f>SUM(F69:F70)-F71-F72</f>
        <v>0</v>
      </c>
      <c r="G68" s="23">
        <f>SUM(G69:G70)-G71-G72</f>
        <v>0</v>
      </c>
      <c r="H68" s="23">
        <f>SUM(H69:H70)-H71-H72</f>
        <v>0</v>
      </c>
      <c r="I68" s="23">
        <f>SUM(I69:I70)-I71-I72</f>
        <v>0</v>
      </c>
      <c r="J68" s="23">
        <f>SUM(J69:J70)-J71-J72</f>
        <v>0</v>
      </c>
      <c r="K68" s="23">
        <f>SUM(K69:K70)-K71-K72</f>
        <v>0</v>
      </c>
      <c r="L68" s="23">
        <f>SUM(L69:L70)-L71-L72</f>
        <v>0</v>
      </c>
      <c r="M68" s="23">
        <f>SUM(M69:M70)-M71-M72</f>
        <v>0</v>
      </c>
      <c r="N68" s="23">
        <f>SUM(N69:N70)-N71-N72</f>
        <v>0</v>
      </c>
      <c r="O68" s="23">
        <f>SUM(O69:O70)-O71-O72</f>
        <v>0</v>
      </c>
      <c r="P68" s="23">
        <f>SUM(P69:P70)-P71-P72</f>
        <v>0</v>
      </c>
      <c r="Q68" s="23">
        <f>SUM(Q69:Q70)-Q71-Q72</f>
        <v>0</v>
      </c>
      <c r="R68" s="23">
        <f>SUM(R69:R70)-R71-R72</f>
        <v>0</v>
      </c>
      <c r="S68" s="23">
        <f>SUM(S69:S70)-S71-S72</f>
        <v>0</v>
      </c>
      <c r="T68" s="23">
        <f>SUM(T69:T70)-T71-T72</f>
        <v>0</v>
      </c>
      <c r="U68" s="23">
        <f>SUM(U69:U70)-U71-U72</f>
        <v>0</v>
      </c>
      <c r="V68" s="23">
        <f>SUM(V69:V70)-V71-V72</f>
        <v>0</v>
      </c>
      <c r="W68" s="23">
        <f>SUM(W69:W70)-W71-W72</f>
        <v>0</v>
      </c>
      <c r="X68" s="23">
        <f>SUM(X69:X70)-X71-X72</f>
        <v>0</v>
      </c>
      <c r="Y68" s="23">
        <f>SUM(Y69:Y70)-Y71-Y72</f>
        <v>0</v>
      </c>
      <c r="Z68" s="23">
        <f>SUM(Z69:Z70)-Z71-Z72</f>
        <v>0</v>
      </c>
      <c r="AA68" s="23">
        <f>SUM(AA69:AA70)-AA71-AA72</f>
        <v>0</v>
      </c>
      <c r="AB68" s="23">
        <f>SUM(AB69:AB70)-AB71-AB72</f>
        <v>0</v>
      </c>
      <c r="AC68" s="23">
        <f>SUM(AC69:AC70)-AC71-AC72</f>
        <v>0</v>
      </c>
      <c r="AD68" s="23">
        <f>SUM(AD69:AD70)-AD71-AD72</f>
        <v>0</v>
      </c>
      <c r="AE68" s="23">
        <f>SUM(AE69:AE70)-AE71-AE72</f>
        <v>0</v>
      </c>
      <c r="AF68" s="23">
        <f>SUM(AF69:AF70)-AF71-AF72</f>
        <v>0</v>
      </c>
      <c r="AG68" s="23">
        <f>SUM(AG69:AG70)-AG71-AG72</f>
        <v>0</v>
      </c>
      <c r="AH68" s="23">
        <f>SUM(AH69:AH70)-AH71-AH72</f>
        <v>0</v>
      </c>
      <c r="AI68" s="23">
        <f>SUM(AI69:AI70)-AI71-AI72</f>
        <v>0</v>
      </c>
      <c r="AJ68" s="23">
        <f>SUM(AJ69:AJ70)-AJ71-AJ72</f>
        <v>0</v>
      </c>
      <c r="AK68" s="23">
        <f>SUM(AK69:AK70)-AK71-AK72</f>
        <v>0</v>
      </c>
      <c r="AL68" s="23">
        <f>SUM(AL69:AL70)-AL71-AL72</f>
        <v>0</v>
      </c>
      <c r="AM68" s="23">
        <f>SUM(AM69:AM70)-AM71-AM72</f>
        <v>0</v>
      </c>
    </row>
    <row r="69" spans="1:39" s="2" customFormat="1" ht="15.75" hidden="1" outlineLevel="1" x14ac:dyDescent="0.25">
      <c r="A69" s="14"/>
      <c r="B69" s="19" t="s">
        <v>10</v>
      </c>
      <c r="C69" s="1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s="2" customFormat="1" ht="15.75" hidden="1" outlineLevel="1" x14ac:dyDescent="0.25">
      <c r="A70" s="14"/>
      <c r="B70" s="19" t="s">
        <v>9</v>
      </c>
      <c r="C70" s="1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s="2" customFormat="1" ht="15.75" hidden="1" outlineLevel="1" x14ac:dyDescent="0.25">
      <c r="A71" s="14"/>
      <c r="B71" s="22" t="s">
        <v>8</v>
      </c>
      <c r="C71" s="21">
        <v>0.106</v>
      </c>
      <c r="D71" s="20">
        <f>(SUM($D$70:D$70)-SUM($D$72:D$72))*$C$71/12</f>
        <v>0</v>
      </c>
      <c r="E71" s="20">
        <f>(SUM($D$70:E$70)-SUM($D$72:E$72))*$C$71/12</f>
        <v>0</v>
      </c>
      <c r="F71" s="20">
        <f>(SUM($D$70:F$70)-SUM($D$72:F$72))*$C$71/12</f>
        <v>0</v>
      </c>
      <c r="G71" s="20">
        <f>(SUM($D$70:G$70)-SUM($D$72:G$72))*$C$71/12</f>
        <v>0</v>
      </c>
      <c r="H71" s="20">
        <f>(SUM($D$70:H$70)-SUM($D$72:H$72))*$C$71/12</f>
        <v>0</v>
      </c>
      <c r="I71" s="20">
        <f>(SUM($D$70:I$70)-SUM($D$72:I$72))*$C$71/12</f>
        <v>0</v>
      </c>
      <c r="J71" s="20">
        <f>(SUM($D$70:J$70)-SUM($D$72:J$72))*$C$71/12</f>
        <v>0</v>
      </c>
      <c r="K71" s="20">
        <f>(SUM($D$70:K$70)-SUM($D$72:K$72))*$C$71/12</f>
        <v>0</v>
      </c>
      <c r="L71" s="20">
        <f>(SUM($D$70:L$70)-SUM($D$72:L$72))*$C$71/12</f>
        <v>0</v>
      </c>
      <c r="M71" s="20">
        <f>(SUM($D$70:M$70)-SUM($D$72:M$72))*$C$71/12</f>
        <v>0</v>
      </c>
      <c r="N71" s="20">
        <f>(SUM($D$70:N$70)-SUM($D$72:N$72))*$C$71/12</f>
        <v>0</v>
      </c>
      <c r="O71" s="20">
        <f>(SUM($D$70:O$70)-SUM($D$72:O$72))*$C$71/12</f>
        <v>0</v>
      </c>
      <c r="P71" s="20">
        <f>(SUM($D$70:P$70)-SUM($D$72:P$72))*$C$71/12</f>
        <v>0</v>
      </c>
      <c r="Q71" s="20">
        <f>(SUM($D$70:Q$70)-SUM($D$72:Q$72))*$C$71/12</f>
        <v>0</v>
      </c>
      <c r="R71" s="20">
        <f>(SUM($D$70:R$70)-SUM($D$72:R$72))*$C$71/12</f>
        <v>0</v>
      </c>
      <c r="S71" s="20">
        <f>(SUM($D$70:S$70)-SUM($D$72:S$72))*$C$71/12</f>
        <v>0</v>
      </c>
      <c r="T71" s="20">
        <f>(SUM($D$70:T$70)-SUM($D$72:T$72))*$C$71/12</f>
        <v>0</v>
      </c>
      <c r="U71" s="20">
        <f>(SUM($D$70:U$70)-SUM($D$72:U$72))*$C$71/12</f>
        <v>0</v>
      </c>
      <c r="V71" s="20">
        <f>(SUM($D$70:V$70)-SUM($D$72:V$72))*$C$71/12</f>
        <v>0</v>
      </c>
      <c r="W71" s="20">
        <f>(SUM($D$70:W$70)-SUM($D$72:W$72))*$C$71/12</f>
        <v>0</v>
      </c>
      <c r="X71" s="20">
        <f>(SUM($D$70:X$70)-SUM($D$72:X$72))*$C$71/12</f>
        <v>0</v>
      </c>
      <c r="Y71" s="20">
        <f>(SUM($D$70:Y$70)-SUM($D$72:Y$72))*$C$71/12</f>
        <v>0</v>
      </c>
      <c r="Z71" s="20">
        <f>(SUM($D$70:Z$70)-SUM($D$72:Z$72))*$C$71/12</f>
        <v>0</v>
      </c>
      <c r="AA71" s="20">
        <f>(SUM($D$70:AA$70)-SUM($D$72:AA$72))*$C$71/12</f>
        <v>0</v>
      </c>
      <c r="AB71" s="20">
        <f>(SUM($D$70:AB$70)-SUM($D$72:AB$72))*$C$71/12</f>
        <v>0</v>
      </c>
      <c r="AC71" s="20">
        <f>(SUM($D$70:AC$70)-SUM($D$72:AC$72))*$C$71/12</f>
        <v>0</v>
      </c>
      <c r="AD71" s="20">
        <f>(SUM($D$70:AD$70)-SUM($D$72:AD$72))*$C$71/12</f>
        <v>0</v>
      </c>
      <c r="AE71" s="20">
        <f>(SUM($D$70:AE$70)-SUM($D$72:AE$72))*$C$71/12</f>
        <v>0</v>
      </c>
      <c r="AF71" s="20">
        <f>(SUM($D$70:AF$70)-SUM($D$72:AF$72))*$C$71/12</f>
        <v>0</v>
      </c>
      <c r="AG71" s="20">
        <f>(SUM($D$70:AG$70)-SUM($D$72:AG$72))*$C$71/12</f>
        <v>0</v>
      </c>
      <c r="AH71" s="20">
        <f>(SUM($D$70:AH$70)-SUM($D$72:AH$72))*$C$71/12</f>
        <v>0</v>
      </c>
      <c r="AI71" s="20">
        <f>(SUM($D$70:AI$70)-SUM($D$72:AI$72))*$C$71/12</f>
        <v>0</v>
      </c>
      <c r="AJ71" s="20">
        <f>(SUM($D$70:AJ$70)-SUM($D$72:AJ$72))*$C$71/12</f>
        <v>0</v>
      </c>
      <c r="AK71" s="20">
        <f>(SUM($D$70:AK$70)-SUM($D$72:AK$72))*$C$71/12</f>
        <v>0</v>
      </c>
      <c r="AL71" s="20">
        <f>(SUM($D$70:AL$70)-SUM($D$72:AL$72))*$C$71/12</f>
        <v>0</v>
      </c>
      <c r="AM71" s="20">
        <f>(SUM($D$70:AM$70)-SUM($D$72:AM$72))*$C$71/12</f>
        <v>0</v>
      </c>
    </row>
    <row r="72" spans="1:39" s="2" customFormat="1" ht="15.75" hidden="1" outlineLevel="1" x14ac:dyDescent="0.25">
      <c r="A72" s="14"/>
      <c r="B72" s="19" t="s">
        <v>7</v>
      </c>
      <c r="C72" s="1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s="2" customFormat="1" ht="15.75" hidden="1" outlineLevel="1" x14ac:dyDescent="0.25">
      <c r="A73" s="14"/>
      <c r="B73" s="17" t="s">
        <v>6</v>
      </c>
      <c r="C73" s="16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s="2" customFormat="1" ht="28.5" hidden="1" customHeight="1" outlineLevel="1" x14ac:dyDescent="0.25">
      <c r="A74" s="14"/>
      <c r="B74" s="13" t="s">
        <v>5</v>
      </c>
      <c r="C74" s="12"/>
      <c r="D74" s="11">
        <f>D67+D68-D73</f>
        <v>0</v>
      </c>
      <c r="E74" s="11">
        <f>D74+E67+E68-E73</f>
        <v>0</v>
      </c>
      <c r="F74" s="11">
        <f>E74+F67+F68-F73</f>
        <v>0</v>
      </c>
      <c r="G74" s="11">
        <f>F74+G67+G68-G73</f>
        <v>0</v>
      </c>
      <c r="H74" s="11">
        <f>G74+H67+H68-H73</f>
        <v>0</v>
      </c>
      <c r="I74" s="11">
        <f>H74+I67+I68-I73</f>
        <v>0</v>
      </c>
      <c r="J74" s="11">
        <f>I74+J67+J68-J73</f>
        <v>0</v>
      </c>
      <c r="K74" s="11">
        <f>J74+K67+K68-K73</f>
        <v>0</v>
      </c>
      <c r="L74" s="11">
        <f>K74+L67+L68-L73</f>
        <v>0</v>
      </c>
      <c r="M74" s="11">
        <f>L74+M67+M68-M73</f>
        <v>0</v>
      </c>
      <c r="N74" s="11">
        <f>M74+N67+N68-N73</f>
        <v>0</v>
      </c>
      <c r="O74" s="11">
        <f>N74+O67+O68-O73</f>
        <v>0</v>
      </c>
      <c r="P74" s="11">
        <f>O74+P67+P68-P73</f>
        <v>0</v>
      </c>
      <c r="Q74" s="11">
        <f>P74+Q67+Q68-Q73</f>
        <v>0</v>
      </c>
      <c r="R74" s="11">
        <f>Q74+R67+R68-R73</f>
        <v>0</v>
      </c>
      <c r="S74" s="11">
        <f>R74+S67+S68-S73</f>
        <v>0</v>
      </c>
      <c r="T74" s="11">
        <f>S74+T67+T68-T73</f>
        <v>0</v>
      </c>
      <c r="U74" s="11">
        <f>T74+U67+U68-U73</f>
        <v>0</v>
      </c>
      <c r="V74" s="11">
        <f>U74+V67+V68-V73</f>
        <v>0</v>
      </c>
      <c r="W74" s="11">
        <f>V74+W67+W68-W73</f>
        <v>0</v>
      </c>
      <c r="X74" s="11">
        <f>W74+X67+X68-X73</f>
        <v>0</v>
      </c>
      <c r="Y74" s="11">
        <f>X74+Y67+Y68-Y73</f>
        <v>0</v>
      </c>
      <c r="Z74" s="11">
        <f>Y74+Z67+Z68-Z73</f>
        <v>0</v>
      </c>
      <c r="AA74" s="11">
        <f>Z74+AA67+AA68-AA73</f>
        <v>0</v>
      </c>
      <c r="AB74" s="11">
        <f>AA74+AB67+AB68-AB73</f>
        <v>0</v>
      </c>
      <c r="AC74" s="11">
        <f>AB74+AC67+AC68-AC73</f>
        <v>0</v>
      </c>
      <c r="AD74" s="11">
        <f>AC74+AD67+AD68-AD73</f>
        <v>0</v>
      </c>
      <c r="AE74" s="11">
        <f>AD74+AE67+AE68-AE73</f>
        <v>0</v>
      </c>
      <c r="AF74" s="11">
        <f>AE74+AF67+AF68-AF73</f>
        <v>0</v>
      </c>
      <c r="AG74" s="11">
        <f>AF74+AG67+AG68-AG73</f>
        <v>0</v>
      </c>
      <c r="AH74" s="11">
        <f>AG74+AH67+AH68-AH73</f>
        <v>0</v>
      </c>
      <c r="AI74" s="11">
        <f>AH74+AI67+AI68-AI73</f>
        <v>0</v>
      </c>
      <c r="AJ74" s="11">
        <f>AI74+AJ67+AJ68-AJ73</f>
        <v>0</v>
      </c>
      <c r="AK74" s="11">
        <f>AJ74+AK67+AK68-AK73</f>
        <v>0</v>
      </c>
      <c r="AL74" s="11">
        <f>AK74+AL67+AL68-AL73</f>
        <v>0</v>
      </c>
      <c r="AM74" s="11">
        <f>AL74+AM67+AM68-AM73</f>
        <v>0</v>
      </c>
    </row>
    <row r="75" spans="1:39" s="2" customFormat="1" hidden="1" outlineLevel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s="2" customFormat="1" ht="15" hidden="1" customHeight="1" outlineLevel="1" x14ac:dyDescent="0.25">
      <c r="A76" s="5"/>
      <c r="B76" s="7" t="s">
        <v>4</v>
      </c>
      <c r="C76" s="7"/>
      <c r="D76" s="10" t="s">
        <v>3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s="2" customFormat="1" ht="15" hidden="1" customHeight="1" outlineLevel="1" x14ac:dyDescent="0.25">
      <c r="A77" s="5"/>
      <c r="B77" s="7"/>
      <c r="C77" s="7"/>
      <c r="D77" s="8">
        <f>D62</f>
        <v>44348</v>
      </c>
      <c r="E77" s="8">
        <f>E62</f>
        <v>44378</v>
      </c>
      <c r="F77" s="8">
        <f>F62</f>
        <v>44409</v>
      </c>
      <c r="G77" s="8">
        <f>G62</f>
        <v>44440</v>
      </c>
      <c r="H77" s="8">
        <f>H62</f>
        <v>44470</v>
      </c>
      <c r="I77" s="8">
        <f>I62</f>
        <v>44501</v>
      </c>
      <c r="J77" s="8">
        <f>J62</f>
        <v>44531</v>
      </c>
      <c r="K77" s="8">
        <f>K62</f>
        <v>44562</v>
      </c>
      <c r="L77" s="8">
        <f>L62</f>
        <v>44593</v>
      </c>
      <c r="M77" s="8">
        <f>M62</f>
        <v>44621</v>
      </c>
      <c r="N77" s="8">
        <f>N62</f>
        <v>44652</v>
      </c>
      <c r="O77" s="8">
        <f>O62</f>
        <v>44682</v>
      </c>
      <c r="P77" s="8">
        <f>P62</f>
        <v>44713</v>
      </c>
      <c r="Q77" s="8">
        <f>Q62</f>
        <v>44743</v>
      </c>
      <c r="R77" s="8">
        <f>R62</f>
        <v>44774</v>
      </c>
      <c r="S77" s="8">
        <f>S62</f>
        <v>44805</v>
      </c>
      <c r="T77" s="8">
        <f>T62</f>
        <v>44835</v>
      </c>
      <c r="U77" s="8">
        <f>U62</f>
        <v>44866</v>
      </c>
      <c r="V77" s="8">
        <f>V62</f>
        <v>44896</v>
      </c>
      <c r="W77" s="8">
        <f>W62</f>
        <v>44927</v>
      </c>
      <c r="X77" s="8">
        <f>X62</f>
        <v>44958</v>
      </c>
      <c r="Y77" s="8">
        <f>Y62</f>
        <v>44986</v>
      </c>
      <c r="Z77" s="8">
        <f>Z62</f>
        <v>45017</v>
      </c>
      <c r="AA77" s="8">
        <f>AA62</f>
        <v>45047</v>
      </c>
      <c r="AB77" s="8">
        <f>AB62</f>
        <v>45078</v>
      </c>
      <c r="AC77" s="8">
        <f>AC62</f>
        <v>45108</v>
      </c>
      <c r="AD77" s="8">
        <f>AD62</f>
        <v>45139</v>
      </c>
      <c r="AE77" s="8">
        <f>AE62</f>
        <v>45170</v>
      </c>
      <c r="AF77" s="8">
        <f>AF62</f>
        <v>45200</v>
      </c>
      <c r="AG77" s="8">
        <f>AG62</f>
        <v>45231</v>
      </c>
      <c r="AH77" s="8">
        <f>AH62</f>
        <v>45261</v>
      </c>
      <c r="AI77" s="8">
        <f>AI62</f>
        <v>45292</v>
      </c>
      <c r="AJ77" s="8">
        <f>AJ62</f>
        <v>45323</v>
      </c>
      <c r="AK77" s="8">
        <f>AK62</f>
        <v>45352</v>
      </c>
      <c r="AL77" s="8">
        <f>AL62</f>
        <v>45383</v>
      </c>
      <c r="AM77" s="8">
        <f>AM62</f>
        <v>45413</v>
      </c>
    </row>
    <row r="78" spans="1:39" s="2" customFormat="1" ht="18.75" hidden="1" customHeight="1" outlineLevel="1" x14ac:dyDescent="0.25">
      <c r="A78" s="5"/>
      <c r="B78" s="7"/>
      <c r="C78" s="7"/>
      <c r="D78" s="6">
        <v>1</v>
      </c>
      <c r="E78" s="6">
        <v>2</v>
      </c>
      <c r="F78" s="6">
        <v>3</v>
      </c>
      <c r="G78" s="6">
        <v>4</v>
      </c>
      <c r="H78" s="6">
        <v>5</v>
      </c>
      <c r="I78" s="6">
        <v>6</v>
      </c>
      <c r="J78" s="6">
        <v>7</v>
      </c>
      <c r="K78" s="6">
        <v>8</v>
      </c>
      <c r="L78" s="6">
        <v>9</v>
      </c>
      <c r="M78" s="6">
        <v>10</v>
      </c>
      <c r="N78" s="6">
        <v>11</v>
      </c>
      <c r="O78" s="6">
        <v>12</v>
      </c>
      <c r="P78" s="6">
        <v>13</v>
      </c>
      <c r="Q78" s="6">
        <v>14</v>
      </c>
      <c r="R78" s="6">
        <v>15</v>
      </c>
      <c r="S78" s="6">
        <v>16</v>
      </c>
      <c r="T78" s="6">
        <v>17</v>
      </c>
      <c r="U78" s="6">
        <v>18</v>
      </c>
      <c r="V78" s="6">
        <v>19</v>
      </c>
      <c r="W78" s="6">
        <v>20</v>
      </c>
      <c r="X78" s="6">
        <v>21</v>
      </c>
      <c r="Y78" s="6">
        <v>22</v>
      </c>
      <c r="Z78" s="6">
        <v>23</v>
      </c>
      <c r="AA78" s="6">
        <v>24</v>
      </c>
      <c r="AB78" s="6">
        <v>25</v>
      </c>
      <c r="AC78" s="6">
        <v>26</v>
      </c>
      <c r="AD78" s="6">
        <v>27</v>
      </c>
      <c r="AE78" s="6">
        <v>28</v>
      </c>
      <c r="AF78" s="6">
        <v>29</v>
      </c>
      <c r="AG78" s="6">
        <v>30</v>
      </c>
      <c r="AH78" s="6">
        <v>31</v>
      </c>
      <c r="AI78" s="6">
        <v>32</v>
      </c>
      <c r="AJ78" s="6">
        <v>33</v>
      </c>
      <c r="AK78" s="6">
        <v>34</v>
      </c>
      <c r="AL78" s="6">
        <v>35</v>
      </c>
      <c r="AM78" s="6">
        <v>36</v>
      </c>
    </row>
    <row r="79" spans="1:39" s="2" customFormat="1" hidden="1" outlineLevel="1" x14ac:dyDescent="0.25">
      <c r="A79" s="5"/>
      <c r="B79" s="4" t="s">
        <v>2</v>
      </c>
      <c r="C79" s="4"/>
      <c r="D79" s="3" t="str">
        <f>IFERROR(SUM($D64:D64)/SUM($D15:D15)-1,"")</f>
        <v/>
      </c>
      <c r="E79" s="3">
        <f>IFERROR(SUM($D64:E64)/SUM($D15:E15)-1,"")</f>
        <v>-1</v>
      </c>
      <c r="F79" s="3">
        <f>IFERROR(SUM($D64:F64)/SUM($D15:$F$15)-1,"")</f>
        <v>-1</v>
      </c>
      <c r="G79" s="3">
        <f>IFERROR(SUM($D64:G64)/SUM($D15:$F$15)-1,"")</f>
        <v>-1</v>
      </c>
      <c r="H79" s="3">
        <f>IFERROR(SUM($D64:H64)/SUM($D15:$F$15)-1,"")</f>
        <v>-1</v>
      </c>
      <c r="I79" s="3">
        <f>IFERROR(SUM($D64:I64)/SUM($D15:$F$15)-1,"")</f>
        <v>-1</v>
      </c>
      <c r="J79" s="3">
        <f>IFERROR(SUM($D64:J64)/SUM($D15:$F$15)-1,"")</f>
        <v>-1</v>
      </c>
      <c r="K79" s="3">
        <f>IFERROR(SUM($D64:K64)/SUM($D15:$F$15)-1,"")</f>
        <v>-1</v>
      </c>
      <c r="L79" s="3">
        <f>IFERROR(SUM($D64:L64)/SUM($D15:$F$15)-1,"")</f>
        <v>-1</v>
      </c>
      <c r="M79" s="3">
        <f>IFERROR(SUM($D64:M64)/SUM($D15:$F$15)-1,"")</f>
        <v>-1</v>
      </c>
      <c r="N79" s="3">
        <f>IFERROR(SUM($D64:N64)/SUM($D15:$F$15)-1,"")</f>
        <v>-1</v>
      </c>
      <c r="O79" s="3">
        <f>IFERROR(SUM($D64:O64)/SUM($D15:$F$15)-1,"")</f>
        <v>-1</v>
      </c>
      <c r="P79" s="3">
        <f>IFERROR(SUM($D64:P64)/SUM($D15:$F$15)-1,"")</f>
        <v>-1</v>
      </c>
      <c r="Q79" s="3">
        <f>IFERROR(SUM($D64:Q64)/SUM($D15:$F$15)-1,"")</f>
        <v>-1</v>
      </c>
      <c r="R79" s="3">
        <f>IFERROR(SUM($D64:R64)/SUM($D15:$F$15)-1,"")</f>
        <v>-1</v>
      </c>
      <c r="S79" s="3">
        <f>IFERROR(SUM($D64:S64)/SUM($D15:$F$15)-1,"")</f>
        <v>-1</v>
      </c>
      <c r="T79" s="3">
        <f>IFERROR(SUM($D64:T64)/SUM($D15:$F$15)-1,"")</f>
        <v>-1</v>
      </c>
      <c r="U79" s="3">
        <f>IFERROR(SUM($D64:U64)/SUM($D15:$F$15)-1,"")</f>
        <v>-1</v>
      </c>
      <c r="V79" s="3">
        <f>IFERROR(SUM($D64:V64)/SUM($D15:$F$15)-1,"")</f>
        <v>-1</v>
      </c>
      <c r="W79" s="3">
        <f>IFERROR(SUM($D64:W64)/SUM($D15:$F$15)-1,"")</f>
        <v>-1</v>
      </c>
      <c r="X79" s="3">
        <f>IFERROR(SUM($D64:X64)/SUM($D15:$F$15)-1,"")</f>
        <v>-1</v>
      </c>
      <c r="Y79" s="3">
        <f>IFERROR(SUM($D64:Y64)/SUM($D15:$F$15)-1,"")</f>
        <v>-1</v>
      </c>
      <c r="Z79" s="3">
        <f>IFERROR(SUM($D64:Z64)/SUM($D15:$F$15)-1,"")</f>
        <v>-1</v>
      </c>
      <c r="AA79" s="3">
        <f>IFERROR(SUM($D64:AA64)/SUM($D15:$F$15)-1,"")</f>
        <v>-1</v>
      </c>
      <c r="AB79" s="3">
        <f>IFERROR(SUM($D64:AB64)/SUM($D15:$F$15)-1,"")</f>
        <v>-1</v>
      </c>
      <c r="AC79" s="3">
        <f>IFERROR(SUM($D64:AC64)/SUM($D15:$F$15)-1,"")</f>
        <v>-1</v>
      </c>
      <c r="AD79" s="3">
        <f>IFERROR(SUM($D64:AD64)/SUM($D15:$F$15)-1,"")</f>
        <v>-1</v>
      </c>
      <c r="AE79" s="3">
        <f>IFERROR(SUM($D64:AE64)/SUM($D15:$F$15)-1,"")</f>
        <v>-1</v>
      </c>
      <c r="AF79" s="3">
        <f>IFERROR(SUM($D64:AF64)/SUM($D15:$F$15)-1,"")</f>
        <v>-1</v>
      </c>
      <c r="AG79" s="3">
        <f>IFERROR(SUM($D64:AG64)/SUM($D15:$F$15)-1,"")</f>
        <v>-1</v>
      </c>
      <c r="AH79" s="3">
        <f>IFERROR(SUM($D64:AH64)/SUM($D15:$F$15)-1,"")</f>
        <v>-1</v>
      </c>
      <c r="AI79" s="3">
        <f>IFERROR(SUM($D64:AI64)/SUM($D15:$F$15)-1,"")</f>
        <v>-1</v>
      </c>
      <c r="AJ79" s="3">
        <f>IFERROR(SUM($D64:AJ64)/SUM($D15:$F$15)-1,"")</f>
        <v>-1</v>
      </c>
      <c r="AK79" s="3">
        <f>IFERROR(SUM($D64:AK64)/SUM($D15:$F$15)-1,"")</f>
        <v>-1</v>
      </c>
      <c r="AL79" s="3">
        <f>IFERROR(SUM($D64:AL64)/SUM($D15:$F$15)-1,"")</f>
        <v>-1</v>
      </c>
      <c r="AM79" s="3">
        <f>IFERROR(SUM($D64:AM64)/SUM($D15:$F$15)-1,"")</f>
        <v>-1</v>
      </c>
    </row>
    <row r="80" spans="1:39" s="2" customFormat="1" hidden="1" outlineLevel="1" x14ac:dyDescent="0.25">
      <c r="A80" s="5"/>
      <c r="B80" s="4" t="s">
        <v>1</v>
      </c>
      <c r="C80" s="4"/>
      <c r="D80" s="3" t="str">
        <f>IFERROR(SUM($D65:D65)/SUM($D38:D38)-1,"")</f>
        <v/>
      </c>
      <c r="E80" s="3">
        <f>IFERROR(SUM($D65:E65)/SUM($D38:E38)-1,"")</f>
        <v>-1</v>
      </c>
      <c r="F80" s="3">
        <f>IFERROR(SUM($D65:F65)/SUM($D38:F38)-1,"")</f>
        <v>-1</v>
      </c>
      <c r="G80" s="3">
        <f>IFERROR(SUM($D65:G65)/SUM($D38:G38)-1,"")</f>
        <v>-1</v>
      </c>
      <c r="H80" s="3">
        <f>IFERROR(SUM($D65:H65)/SUM($D38:H38)-1,"")</f>
        <v>-1</v>
      </c>
      <c r="I80" s="3">
        <f>IFERROR(SUM($D65:I65)/SUM($D38:I38)-1,"")</f>
        <v>-1</v>
      </c>
      <c r="J80" s="3">
        <f>IFERROR(SUM($D65:J65)/SUM($D38:J38)-1,"")</f>
        <v>-1</v>
      </c>
      <c r="K80" s="3">
        <f>IFERROR(SUM($D65:K65)/SUM($D38:K38)-1,"")</f>
        <v>-1</v>
      </c>
      <c r="L80" s="3">
        <f>IFERROR(SUM($D65:L65)/SUM($D38:L38)-1,"")</f>
        <v>-1</v>
      </c>
      <c r="M80" s="3">
        <f>IFERROR(SUM($D65:M65)/SUM($D38:M38)-1,"")</f>
        <v>-1</v>
      </c>
      <c r="N80" s="3">
        <f>IFERROR(SUM($D65:N65)/SUM($D38:N38)-1,"")</f>
        <v>-1</v>
      </c>
      <c r="O80" s="3">
        <f>IFERROR(SUM($D65:O65)/SUM($D38:O38)-1,"")</f>
        <v>-1</v>
      </c>
      <c r="P80" s="3">
        <f>IFERROR(SUM($D65:P65)/SUM($D38:P38)-1,"")</f>
        <v>-1</v>
      </c>
      <c r="Q80" s="3">
        <f>IFERROR(SUM($D65:Q65)/SUM($D38:Q38)-1,"")</f>
        <v>-1</v>
      </c>
      <c r="R80" s="3">
        <f>IFERROR(SUM($D65:R65)/SUM($D38:R38)-1,"")</f>
        <v>-1</v>
      </c>
      <c r="S80" s="3">
        <f>IFERROR(SUM($D65:S65)/SUM($D38:S38)-1,"")</f>
        <v>-1</v>
      </c>
      <c r="T80" s="3">
        <f>IFERROR(SUM($D65:T65)/SUM($D38:T38)-1,"")</f>
        <v>-1</v>
      </c>
      <c r="U80" s="3">
        <f>IFERROR(SUM($D65:U65)/SUM($D38:U38)-1,"")</f>
        <v>-1</v>
      </c>
      <c r="V80" s="3">
        <f>IFERROR(SUM($D65:V65)/SUM($D38:V38)-1,"")</f>
        <v>-1</v>
      </c>
      <c r="W80" s="3">
        <f>IFERROR(SUM($D65:W65)/SUM($D38:W38)-1,"")</f>
        <v>-1</v>
      </c>
      <c r="X80" s="3">
        <f>IFERROR(SUM($D65:X65)/SUM($D38:X38)-1,"")</f>
        <v>-1</v>
      </c>
      <c r="Y80" s="3">
        <f>IFERROR(SUM($D65:Y65)/SUM($D38:Y38)-1,"")</f>
        <v>-1</v>
      </c>
      <c r="Z80" s="3">
        <f>IFERROR(SUM($D65:Z65)/SUM($D38:Z38)-1,"")</f>
        <v>-1</v>
      </c>
      <c r="AA80" s="3">
        <f>IFERROR(SUM($D65:AA65)/SUM($D38:AA38)-1,"")</f>
        <v>-1</v>
      </c>
      <c r="AB80" s="3">
        <f>IFERROR(SUM($D65:AB65)/SUM($D38:AB38)-1,"")</f>
        <v>-1</v>
      </c>
      <c r="AC80" s="3">
        <f>IFERROR(SUM($D65:AC65)/SUM($D38:AC38)-1,"")</f>
        <v>-1</v>
      </c>
      <c r="AD80" s="3">
        <f>IFERROR(SUM($D65:AD65)/SUM($D38:AD38)-1,"")</f>
        <v>-1</v>
      </c>
      <c r="AE80" s="3">
        <f>IFERROR(SUM($D65:AE65)/SUM($D38:AE38)-1,"")</f>
        <v>-1</v>
      </c>
      <c r="AF80" s="3">
        <f>IFERROR(SUM($D65:AF65)/SUM($D38:AF38)-1,"")</f>
        <v>-1</v>
      </c>
      <c r="AG80" s="3">
        <f>IFERROR(SUM($D65:AG65)/SUM($D38:AG38)-1,"")</f>
        <v>-1</v>
      </c>
      <c r="AH80" s="3">
        <f>IFERROR(SUM($D65:AH65)/SUM($D38:AH38)-1,"")</f>
        <v>-1</v>
      </c>
      <c r="AI80" s="3">
        <f>IFERROR(SUM($D65:AI65)/SUM($D38:AI38)-1,"")</f>
        <v>-1</v>
      </c>
      <c r="AJ80" s="3">
        <f>IFERROR(SUM($D65:AJ65)/SUM($D38:AJ38)-1,"")</f>
        <v>-1</v>
      </c>
      <c r="AK80" s="3">
        <f>IFERROR(SUM($D65:AK65)/SUM($D38:AK38)-1,"")</f>
        <v>-1</v>
      </c>
      <c r="AL80" s="3">
        <f>IFERROR(SUM($D65:AL65)/SUM($D38:AL38)-1,"")</f>
        <v>-1</v>
      </c>
      <c r="AM80" s="3">
        <f>IFERROR(SUM($D65:AM65)/SUM($D38:AM38)-1,"")</f>
        <v>-1</v>
      </c>
    </row>
    <row r="81" spans="1:39" s="2" customFormat="1" hidden="1" outlineLevel="1" x14ac:dyDescent="0.25">
      <c r="A81" s="5"/>
      <c r="B81" s="4" t="s">
        <v>0</v>
      </c>
      <c r="C81" s="4"/>
      <c r="D81" s="3" t="str">
        <f>IFERROR(SUM($D66:D66)/(SUM($D39:D39))-1,"")</f>
        <v/>
      </c>
      <c r="E81" s="3">
        <f>IFERROR(SUM($D66:E66)/(SUM($D39:E39))-1,"")</f>
        <v>-1</v>
      </c>
      <c r="F81" s="3">
        <f>IFERROR(SUM($D66:F66)/(SUM($D39:F39))-1,"")</f>
        <v>-1</v>
      </c>
      <c r="G81" s="3">
        <f>IFERROR(SUM($D66:G66)/(SUM($D39:G39))-1,"")</f>
        <v>-1</v>
      </c>
      <c r="H81" s="3">
        <f>IFERROR(SUM($D66:H66)/(SUM($D39:H39))-1,"")</f>
        <v>-1</v>
      </c>
      <c r="I81" s="3">
        <f>IFERROR(SUM($D66:I66)/(SUM($D39:I39))-1,"")</f>
        <v>-1</v>
      </c>
      <c r="J81" s="3">
        <f>IFERROR(SUM($D66:J66)/(SUM($D39:J39))-1,"")</f>
        <v>-1</v>
      </c>
      <c r="K81" s="3">
        <f>IFERROR(SUM($D66:K66)/(SUM($D39:K39))-1,"")</f>
        <v>-1</v>
      </c>
      <c r="L81" s="3">
        <f>IFERROR(SUM($D66:L66)/(SUM($D39:L39))-1,"")</f>
        <v>-1</v>
      </c>
      <c r="M81" s="3">
        <f>IFERROR(SUM($D66:M66)/(SUM($D39:M39))-1,"")</f>
        <v>-1</v>
      </c>
      <c r="N81" s="3">
        <f>IFERROR(SUM($D66:N66)/(SUM($D39:N39))-1,"")</f>
        <v>-1</v>
      </c>
      <c r="O81" s="3">
        <f>IFERROR(SUM($D66:O66)/(SUM($D39:O39))-1,"")</f>
        <v>-1</v>
      </c>
      <c r="P81" s="3">
        <f>IFERROR(SUM($D66:P66)/(SUM($D39:P39))-1,"")</f>
        <v>-1</v>
      </c>
      <c r="Q81" s="3">
        <f>IFERROR(SUM($D66:Q66)/(SUM($D39:Q39))-1,"")</f>
        <v>-1</v>
      </c>
      <c r="R81" s="3">
        <f>IFERROR(SUM($D66:R66)/(SUM($D39:R39))-1,"")</f>
        <v>-1</v>
      </c>
      <c r="S81" s="3">
        <f>IFERROR(SUM($D66:S66)/(SUM($D39:S39))-1,"")</f>
        <v>-1</v>
      </c>
      <c r="T81" s="3">
        <f>IFERROR(SUM($D66:T66)/(SUM($D39:T39))-1,"")</f>
        <v>-1</v>
      </c>
      <c r="U81" s="3">
        <f>IFERROR(SUM($D66:U66)/(SUM($D39:U39))-1,"")</f>
        <v>-1</v>
      </c>
      <c r="V81" s="3">
        <f>IFERROR(SUM($D66:V66)/(SUM($D39:V39))-1,"")</f>
        <v>-1</v>
      </c>
      <c r="W81" s="3">
        <f>IFERROR(SUM($D66:W66)/(SUM($D39:W39))-1,"")</f>
        <v>-1</v>
      </c>
      <c r="X81" s="3">
        <f>IFERROR(SUM($D66:X66)/(SUM($D39:X39))-1,"")</f>
        <v>-1</v>
      </c>
      <c r="Y81" s="3">
        <f>IFERROR(SUM($D66:Y66)/(SUM($D39:Y39))-1,"")</f>
        <v>-1</v>
      </c>
      <c r="Z81" s="3">
        <f>IFERROR(SUM($D66:Z66)/(SUM($D39:Z39))-1,"")</f>
        <v>-1</v>
      </c>
      <c r="AA81" s="3">
        <f>IFERROR(SUM($D66:AA66)/(SUM($D39:AA39))-1,"")</f>
        <v>-1</v>
      </c>
      <c r="AB81" s="3">
        <f>IFERROR(SUM($D66:AB66)/(SUM($D39:AB39))-1,"")</f>
        <v>-1</v>
      </c>
      <c r="AC81" s="3">
        <f>IFERROR(SUM($D66:AC66)/(SUM($D39:AC39))-1,"")</f>
        <v>-1</v>
      </c>
      <c r="AD81" s="3">
        <f>IFERROR(SUM($D66:AD66)/(SUM($D39:AD39))-1,"")</f>
        <v>-1</v>
      </c>
      <c r="AE81" s="3">
        <f>IFERROR(SUM($D66:AE66)/(SUM($D39:AE39))-1,"")</f>
        <v>-1</v>
      </c>
      <c r="AF81" s="3">
        <f>IFERROR(SUM($D66:AF66)/(SUM($D39:AF39))-1,"")</f>
        <v>-1</v>
      </c>
      <c r="AG81" s="3">
        <f>IFERROR(SUM($D66:AG66)/(SUM($D39:AG39))-1,"")</f>
        <v>-1</v>
      </c>
      <c r="AH81" s="3">
        <f>IFERROR(SUM($D66:AH66)/(SUM($D39:AH39))-1,"")</f>
        <v>-1</v>
      </c>
      <c r="AI81" s="3">
        <f>IFERROR(SUM($D66:AI66)/(SUM($D39:AI39))-1,"")</f>
        <v>-1</v>
      </c>
      <c r="AJ81" s="3">
        <f>IFERROR(SUM($D66:AJ66)/(SUM($D39:AJ39))-1,"")</f>
        <v>-1</v>
      </c>
      <c r="AK81" s="3">
        <f>IFERROR(SUM($D66:AK66)/(SUM($D39:AK39))-1,"")</f>
        <v>-1</v>
      </c>
      <c r="AL81" s="3">
        <f>IFERROR(SUM($D66:AL66)/(SUM($D39:AL39))-1,"")</f>
        <v>-1</v>
      </c>
      <c r="AM81" s="3">
        <f>IFERROR(SUM($D66:AM66)/(SUM($D39:AM39))-1,"")</f>
        <v>-1</v>
      </c>
    </row>
    <row r="82" spans="1:39" collapsed="1" x14ac:dyDescent="0.25"/>
  </sheetData>
  <mergeCells count="70">
    <mergeCell ref="B80:C80"/>
    <mergeCell ref="B81:C81"/>
    <mergeCell ref="B70:C70"/>
    <mergeCell ref="B72:C72"/>
    <mergeCell ref="B73:C73"/>
    <mergeCell ref="B74:C74"/>
    <mergeCell ref="B76:C78"/>
    <mergeCell ref="B79:C79"/>
    <mergeCell ref="B61:C63"/>
    <mergeCell ref="B64:C64"/>
    <mergeCell ref="B65:C65"/>
    <mergeCell ref="B66:C66"/>
    <mergeCell ref="B67:C67"/>
    <mergeCell ref="B68:C68"/>
    <mergeCell ref="B42:C42"/>
    <mergeCell ref="B43:C43"/>
    <mergeCell ref="B44:C44"/>
    <mergeCell ref="B45:C45"/>
    <mergeCell ref="B69:C69"/>
    <mergeCell ref="B48:C48"/>
    <mergeCell ref="B49:C49"/>
    <mergeCell ref="B50:C50"/>
    <mergeCell ref="B52:C52"/>
    <mergeCell ref="B53:C53"/>
    <mergeCell ref="B31:C31"/>
    <mergeCell ref="B32:C32"/>
    <mergeCell ref="B47:C47"/>
    <mergeCell ref="B34:C34"/>
    <mergeCell ref="B35:C35"/>
    <mergeCell ref="B37:C37"/>
    <mergeCell ref="B38:C38"/>
    <mergeCell ref="B39:C39"/>
    <mergeCell ref="B40:C40"/>
    <mergeCell ref="B41:C41"/>
    <mergeCell ref="B33:C33"/>
    <mergeCell ref="B23:C23"/>
    <mergeCell ref="E23:O23"/>
    <mergeCell ref="B25:D25"/>
    <mergeCell ref="E25:O25"/>
    <mergeCell ref="B26:C26"/>
    <mergeCell ref="B27:C27"/>
    <mergeCell ref="B28:C28"/>
    <mergeCell ref="B29:C29"/>
    <mergeCell ref="B30:C30"/>
    <mergeCell ref="A9:O9"/>
    <mergeCell ref="A10:A11"/>
    <mergeCell ref="B10:C11"/>
    <mergeCell ref="B16:C16"/>
    <mergeCell ref="G16:O20"/>
    <mergeCell ref="B17:C17"/>
    <mergeCell ref="B18:C18"/>
    <mergeCell ref="B19:C19"/>
    <mergeCell ref="B20:C20"/>
    <mergeCell ref="G13:O14"/>
    <mergeCell ref="B5:D5"/>
    <mergeCell ref="E5:M5"/>
    <mergeCell ref="N5:O5"/>
    <mergeCell ref="B6:D6"/>
    <mergeCell ref="E6:O6"/>
    <mergeCell ref="B7:D7"/>
    <mergeCell ref="E7:O7"/>
    <mergeCell ref="B8:D8"/>
    <mergeCell ref="E8:O8"/>
    <mergeCell ref="B4:D4"/>
    <mergeCell ref="E4:O4"/>
    <mergeCell ref="A1:O1"/>
    <mergeCell ref="B2:D2"/>
    <mergeCell ref="E2:O2"/>
    <mergeCell ref="B3:D3"/>
    <mergeCell ref="E3:O3"/>
  </mergeCells>
  <dataValidations count="6">
    <dataValidation type="decimal" operator="greaterThanOrEqual" allowBlank="1" showInputMessage="1" showErrorMessage="1" sqref="D47:E49 D46:D49 D38:AM38 D26 D28:D34 D13:F14 D16:F21 D51:AM52 D72:AM73 D64:AM66 D69:AM70 F47:AM48 D40:AM46" xr:uid="{8B3C3E12-91AD-4EE5-893F-12DFE3F6F64B}">
      <formula1>0</formula1>
    </dataValidation>
    <dataValidation type="decimal" operator="lessThanOrEqual" allowBlank="1" showInputMessage="1" showErrorMessage="1" sqref="D24 D36:O36 D22:O22" xr:uid="{FF440C76-0794-4DCC-9C31-2A5C9544180C}">
      <formula1>0</formula1>
    </dataValidation>
    <dataValidation type="decimal" operator="greaterThanOrEqual" allowBlank="1" showInputMessage="1" showErrorMessage="1" prompt="Укажите процентную ставку по кредиту" sqref="C71" xr:uid="{4B1E2271-E039-4DEB-9866-C46AF1850A4A}">
      <formula1>0</formula1>
    </dataValidation>
    <dataValidation type="list" allowBlank="1" showInputMessage="1" showErrorMessage="1" sqref="N5:O5" xr:uid="{4113D5CE-5C7F-44AC-BA76-41A19B11B63F}">
      <formula1>"Собственность, Аренда"</formula1>
    </dataValidation>
    <dataValidation type="list" allowBlank="1" showInputMessage="1" sqref="E7:O7" xr:uid="{5C70F37A-13E5-4236-AEBD-0EF69B9127BB}">
      <formula1>"Организация бизнеса, Развитие текущего бизнеса"</formula1>
    </dataValidation>
    <dataValidation type="list" operator="greaterThanOrEqual" allowBlank="1" showInputMessage="1" showErrorMessage="1" sqref="D23" xr:uid="{4646E0A2-BC18-4975-AF2F-7F500AB9D0AE}">
      <formula1>$D$11:$F$11</formula1>
    </dataValidation>
  </dataValidations>
  <pageMargins left="0.23622047244094491" right="0.23622047244094491" top="0.74803149606299213" bottom="0.74803149606299213" header="0.31496062992125984" footer="0.31496062992125984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Бизнес-План</vt:lpstr>
      <vt:lpstr>'Бизнес-План'!Область_печати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Цой Екатерина Петровна</dc:creator>
  <cp:lastModifiedBy>Цой Екатерина Петровна</cp:lastModifiedBy>
  <dcterms:created xsi:type="dcterms:W3CDTF">2023-01-25T08:10:42Z</dcterms:created>
  <dcterms:modified xsi:type="dcterms:W3CDTF">2023-01-25T08:11:31Z</dcterms:modified>
</cp:coreProperties>
</file>